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omi\Desktop\PhD\Publikáció\BSF_Duckweed\"/>
    </mc:Choice>
  </mc:AlternateContent>
  <xr:revisionPtr revIDLastSave="0" documentId="13_ncr:1_{0A856EBD-4F95-4475-A4E0-0FC8D5037D99}" xr6:coauthVersionLast="47" xr6:coauthVersionMax="47" xr10:uidLastSave="{00000000-0000-0000-0000-000000000000}"/>
  <bookViews>
    <workbookView xWindow="-108" yWindow="-108" windowWidth="23256" windowHeight="12456" xr2:uid="{D088883C-871B-40C2-A9A8-B0740BF10375}"/>
  </bookViews>
  <sheets>
    <sheet name="BSFL rearing daily measurement" sheetId="1" r:id="rId1"/>
    <sheet name="BSFL Fatty Acid Composition" sheetId="2" r:id="rId2"/>
    <sheet name="HPLC_Chitin_measurements" sheetId="4" r:id="rId3"/>
    <sheet name="BSFL and Feed nutrient comp." sheetId="3" r:id="rId4"/>
    <sheet name="Fish feeding guide" sheetId="5" r:id="rId5"/>
    <sheet name="Fish final measureing" sheetId="6" r:id="rId6"/>
    <sheet name="Fish final results" sheetId="7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" i="7" l="1"/>
  <c r="B51" i="5"/>
  <c r="H24" i="7"/>
  <c r="F24" i="7"/>
  <c r="E24" i="7"/>
  <c r="D24" i="7"/>
  <c r="C24" i="7"/>
  <c r="B24" i="7"/>
  <c r="H23" i="7"/>
  <c r="E23" i="7"/>
  <c r="D23" i="7"/>
  <c r="C23" i="7"/>
  <c r="B23" i="7"/>
  <c r="F22" i="7"/>
  <c r="G22" i="7" s="1"/>
  <c r="F21" i="7"/>
  <c r="G21" i="7" s="1"/>
  <c r="G20" i="7"/>
  <c r="G23" i="7" s="1"/>
  <c r="F20" i="7"/>
  <c r="G19" i="7"/>
  <c r="F19" i="7"/>
  <c r="G18" i="7"/>
  <c r="F18" i="7"/>
  <c r="H16" i="7"/>
  <c r="F16" i="7"/>
  <c r="E16" i="7"/>
  <c r="D16" i="7"/>
  <c r="C16" i="7"/>
  <c r="B16" i="7"/>
  <c r="H15" i="7"/>
  <c r="E15" i="7"/>
  <c r="D15" i="7"/>
  <c r="C15" i="7"/>
  <c r="B15" i="7"/>
  <c r="G14" i="7"/>
  <c r="F14" i="7"/>
  <c r="F13" i="7"/>
  <c r="F15" i="7" s="1"/>
  <c r="G12" i="7"/>
  <c r="F12" i="7"/>
  <c r="F11" i="7"/>
  <c r="G11" i="7" s="1"/>
  <c r="G10" i="7"/>
  <c r="F10" i="7"/>
  <c r="H8" i="7"/>
  <c r="E8" i="7"/>
  <c r="D8" i="7"/>
  <c r="C8" i="7"/>
  <c r="B8" i="7"/>
  <c r="H7" i="7"/>
  <c r="E7" i="7"/>
  <c r="D7" i="7"/>
  <c r="C7" i="7"/>
  <c r="B7" i="7"/>
  <c r="G6" i="7"/>
  <c r="F6" i="7"/>
  <c r="F5" i="7"/>
  <c r="G5" i="7" s="1"/>
  <c r="G4" i="7"/>
  <c r="F4" i="7"/>
  <c r="F3" i="7"/>
  <c r="G3" i="7" s="1"/>
  <c r="G2" i="7"/>
  <c r="AT30" i="6"/>
  <c r="AP34" i="6"/>
  <c r="AL21" i="6"/>
  <c r="AH39" i="6"/>
  <c r="AD14" i="6"/>
  <c r="Z16" i="6"/>
  <c r="V19" i="6"/>
  <c r="R45" i="6"/>
  <c r="N36" i="6"/>
  <c r="F34" i="6"/>
  <c r="B33" i="6"/>
  <c r="AT31" i="6"/>
  <c r="AU29" i="6"/>
  <c r="AT29" i="6"/>
  <c r="AU28" i="6"/>
  <c r="AT28" i="6"/>
  <c r="AP35" i="6"/>
  <c r="AQ33" i="6"/>
  <c r="AP33" i="6"/>
  <c r="AQ32" i="6"/>
  <c r="AP32" i="6"/>
  <c r="AL22" i="6"/>
  <c r="AM20" i="6"/>
  <c r="AL20" i="6"/>
  <c r="AM19" i="6"/>
  <c r="AL19" i="6"/>
  <c r="AH40" i="6"/>
  <c r="AI38" i="6"/>
  <c r="AH38" i="6"/>
  <c r="AI37" i="6"/>
  <c r="AH37" i="6"/>
  <c r="AD15" i="6"/>
  <c r="AE13" i="6"/>
  <c r="AD13" i="6"/>
  <c r="AE12" i="6"/>
  <c r="AD12" i="6"/>
  <c r="Z17" i="6"/>
  <c r="AA15" i="6"/>
  <c r="Z15" i="6"/>
  <c r="AA14" i="6"/>
  <c r="Z14" i="6"/>
  <c r="V20" i="6"/>
  <c r="W18" i="6"/>
  <c r="V18" i="6"/>
  <c r="W17" i="6"/>
  <c r="V17" i="6"/>
  <c r="R46" i="6"/>
  <c r="S44" i="6"/>
  <c r="R44" i="6"/>
  <c r="S43" i="6"/>
  <c r="R43" i="6"/>
  <c r="N37" i="6"/>
  <c r="O35" i="6"/>
  <c r="N35" i="6"/>
  <c r="O34" i="6"/>
  <c r="N34" i="6"/>
  <c r="J20" i="6"/>
  <c r="J19" i="6"/>
  <c r="K18" i="6"/>
  <c r="J18" i="6"/>
  <c r="K17" i="6"/>
  <c r="J17" i="6"/>
  <c r="F35" i="6"/>
  <c r="G33" i="6"/>
  <c r="F33" i="6"/>
  <c r="G32" i="6"/>
  <c r="F32" i="6"/>
  <c r="B34" i="6"/>
  <c r="C32" i="6"/>
  <c r="B32" i="6"/>
  <c r="C31" i="6"/>
  <c r="B31" i="6"/>
  <c r="B3" i="5"/>
  <c r="B4" i="5" s="1"/>
  <c r="B9" i="5"/>
  <c r="B10" i="5" s="1"/>
  <c r="B11" i="5" s="1"/>
  <c r="B12" i="5" s="1"/>
  <c r="B13" i="5" s="1"/>
  <c r="B14" i="5" s="1"/>
  <c r="B15" i="5" s="1"/>
  <c r="B16" i="5" s="1"/>
  <c r="B17" i="5" s="1"/>
  <c r="B18" i="5" s="1"/>
  <c r="B19" i="5" s="1"/>
  <c r="B20" i="5" s="1"/>
  <c r="B21" i="5" s="1"/>
  <c r="B22" i="5" s="1"/>
  <c r="B23" i="5" s="1"/>
  <c r="B24" i="5" s="1"/>
  <c r="B25" i="5" s="1"/>
  <c r="B26" i="5" s="1"/>
  <c r="B27" i="5" s="1"/>
  <c r="B28" i="5" s="1"/>
  <c r="B29" i="5" s="1"/>
  <c r="B30" i="5" s="1"/>
  <c r="B31" i="5" s="1"/>
  <c r="B32" i="5" s="1"/>
  <c r="B33" i="5" s="1"/>
  <c r="B34" i="5" s="1"/>
  <c r="B35" i="5" s="1"/>
  <c r="B36" i="5" s="1"/>
  <c r="B37" i="5" s="1"/>
  <c r="B38" i="5" s="1"/>
  <c r="B39" i="5" s="1"/>
  <c r="B40" i="5" s="1"/>
  <c r="B41" i="5" s="1"/>
  <c r="B42" i="5" s="1"/>
  <c r="B43" i="5" s="1"/>
  <c r="B44" i="5" s="1"/>
  <c r="B45" i="5" s="1"/>
  <c r="B46" i="5" s="1"/>
  <c r="B47" i="5" s="1"/>
  <c r="B48" i="5" s="1"/>
  <c r="G8" i="7" l="1"/>
  <c r="G7" i="7"/>
  <c r="F8" i="7"/>
  <c r="G24" i="7"/>
  <c r="G13" i="7"/>
  <c r="G15" i="7" s="1"/>
  <c r="F7" i="7"/>
  <c r="F23" i="7"/>
  <c r="D26" i="4"/>
  <c r="C26" i="4"/>
  <c r="D25" i="4"/>
  <c r="C25" i="4"/>
  <c r="H13" i="4"/>
  <c r="H12" i="4"/>
  <c r="H11" i="4"/>
  <c r="H10" i="4"/>
  <c r="H9" i="4"/>
  <c r="H8" i="4"/>
  <c r="H7" i="4"/>
  <c r="H6" i="4"/>
  <c r="H5" i="4"/>
  <c r="H4" i="4"/>
  <c r="H3" i="4"/>
  <c r="H2" i="4"/>
  <c r="G14" i="3"/>
  <c r="H14" i="3" s="1"/>
  <c r="F14" i="3"/>
  <c r="F13" i="3"/>
  <c r="G13" i="3" s="1"/>
  <c r="H13" i="3" s="1"/>
  <c r="F12" i="3"/>
  <c r="G12" i="3" s="1"/>
  <c r="H12" i="3" s="1"/>
  <c r="F11" i="3"/>
  <c r="G11" i="3" s="1"/>
  <c r="H11" i="3" s="1"/>
  <c r="F10" i="3"/>
  <c r="G10" i="3" s="1"/>
  <c r="H10" i="3" s="1"/>
  <c r="F9" i="3"/>
  <c r="G9" i="3" s="1"/>
  <c r="H9" i="3" s="1"/>
  <c r="G8" i="3"/>
  <c r="H8" i="3" s="1"/>
  <c r="F8" i="3"/>
  <c r="F7" i="3"/>
  <c r="G7" i="3" s="1"/>
  <c r="H7" i="3" s="1"/>
  <c r="G6" i="3"/>
  <c r="H6" i="3" s="1"/>
  <c r="F6" i="3"/>
  <c r="F5" i="3"/>
  <c r="G5" i="3" s="1"/>
  <c r="H5" i="3" s="1"/>
  <c r="F4" i="3"/>
  <c r="G4" i="3" s="1"/>
  <c r="H4" i="3" s="1"/>
  <c r="F3" i="3"/>
  <c r="G3" i="3" s="1"/>
  <c r="H3" i="3" s="1"/>
  <c r="S16" i="2"/>
  <c r="R16" i="2"/>
  <c r="I16" i="2"/>
  <c r="H16" i="2"/>
  <c r="S15" i="2"/>
  <c r="R15" i="2"/>
  <c r="I15" i="2"/>
  <c r="H15" i="2"/>
  <c r="S14" i="2"/>
  <c r="R14" i="2"/>
  <c r="I14" i="2"/>
  <c r="H14" i="2"/>
  <c r="S13" i="2"/>
  <c r="R13" i="2"/>
  <c r="I13" i="2"/>
  <c r="H13" i="2"/>
  <c r="S12" i="2"/>
  <c r="R12" i="2"/>
  <c r="I12" i="2"/>
  <c r="H12" i="2"/>
  <c r="S11" i="2"/>
  <c r="R11" i="2"/>
  <c r="I11" i="2"/>
  <c r="H11" i="2"/>
  <c r="S10" i="2"/>
  <c r="R10" i="2"/>
  <c r="I10" i="2"/>
  <c r="H10" i="2"/>
  <c r="S9" i="2"/>
  <c r="R9" i="2"/>
  <c r="I9" i="2"/>
  <c r="H9" i="2"/>
  <c r="S8" i="2"/>
  <c r="R8" i="2"/>
  <c r="I8" i="2"/>
  <c r="H8" i="2"/>
  <c r="S7" i="2"/>
  <c r="R7" i="2"/>
  <c r="I7" i="2"/>
  <c r="H7" i="2"/>
  <c r="S6" i="2"/>
  <c r="R6" i="2"/>
  <c r="I6" i="2"/>
  <c r="H6" i="2"/>
  <c r="S5" i="2"/>
  <c r="R5" i="2"/>
  <c r="I5" i="2"/>
  <c r="H5" i="2"/>
  <c r="S4" i="2"/>
  <c r="R4" i="2"/>
  <c r="I4" i="2"/>
  <c r="H4" i="2"/>
  <c r="S3" i="2"/>
  <c r="R3" i="2"/>
  <c r="I3" i="2"/>
  <c r="H3" i="2"/>
  <c r="Q117" i="1"/>
  <c r="P117" i="1"/>
  <c r="O117" i="1"/>
  <c r="N117" i="1"/>
  <c r="M117" i="1"/>
  <c r="L117" i="1"/>
  <c r="K117" i="1"/>
  <c r="J117" i="1"/>
  <c r="I117" i="1"/>
  <c r="H117" i="1"/>
  <c r="G117" i="1"/>
  <c r="F117" i="1"/>
  <c r="Q116" i="1"/>
  <c r="P116" i="1"/>
  <c r="O116" i="1"/>
  <c r="N116" i="1"/>
  <c r="M116" i="1"/>
  <c r="L116" i="1"/>
  <c r="K116" i="1"/>
  <c r="J116" i="1"/>
  <c r="I116" i="1"/>
  <c r="H116" i="1"/>
  <c r="G116" i="1"/>
  <c r="F122" i="1" s="1"/>
  <c r="F116" i="1"/>
  <c r="F121" i="1" s="1"/>
  <c r="Q92" i="1"/>
  <c r="P92" i="1"/>
  <c r="O92" i="1"/>
  <c r="N92" i="1"/>
  <c r="M92" i="1"/>
  <c r="L92" i="1"/>
  <c r="K92" i="1"/>
  <c r="J92" i="1"/>
  <c r="I92" i="1"/>
  <c r="H92" i="1"/>
  <c r="G92" i="1"/>
  <c r="F92" i="1"/>
  <c r="Q91" i="1"/>
  <c r="P91" i="1"/>
  <c r="O91" i="1"/>
  <c r="N91" i="1"/>
  <c r="M91" i="1"/>
  <c r="L91" i="1"/>
  <c r="K91" i="1"/>
  <c r="J91" i="1"/>
  <c r="I91" i="1"/>
  <c r="H91" i="1"/>
  <c r="G91" i="1"/>
  <c r="F91" i="1"/>
  <c r="F72" i="1"/>
  <c r="Q67" i="1"/>
  <c r="P67" i="1"/>
  <c r="O67" i="1"/>
  <c r="N67" i="1"/>
  <c r="M67" i="1"/>
  <c r="L67" i="1"/>
  <c r="K67" i="1"/>
  <c r="J67" i="1"/>
  <c r="I67" i="1"/>
  <c r="H67" i="1"/>
  <c r="G67" i="1"/>
  <c r="F67" i="1"/>
  <c r="Q66" i="1"/>
  <c r="P66" i="1"/>
  <c r="O66" i="1"/>
  <c r="N66" i="1"/>
  <c r="M66" i="1"/>
  <c r="L66" i="1"/>
  <c r="K66" i="1"/>
  <c r="J66" i="1"/>
  <c r="I66" i="1"/>
  <c r="H66" i="1"/>
  <c r="G66" i="1"/>
  <c r="F66" i="1"/>
  <c r="F71" i="1" s="1"/>
  <c r="Q42" i="1"/>
  <c r="P42" i="1"/>
  <c r="O42" i="1"/>
  <c r="N42" i="1"/>
  <c r="M42" i="1"/>
  <c r="L42" i="1"/>
  <c r="K42" i="1"/>
  <c r="J42" i="1"/>
  <c r="I42" i="1"/>
  <c r="H42" i="1"/>
  <c r="G42" i="1"/>
  <c r="F42" i="1"/>
  <c r="Q41" i="1"/>
  <c r="P41" i="1"/>
  <c r="O41" i="1"/>
  <c r="N41" i="1"/>
  <c r="F46" i="1" s="1"/>
  <c r="M41" i="1"/>
  <c r="L41" i="1"/>
  <c r="K41" i="1"/>
  <c r="J41" i="1"/>
  <c r="I41" i="1"/>
  <c r="H41" i="1"/>
  <c r="G41" i="1"/>
  <c r="F47" i="1" s="1"/>
  <c r="F41" i="1"/>
  <c r="F22" i="1"/>
  <c r="Q17" i="1"/>
  <c r="P17" i="1"/>
  <c r="O17" i="1"/>
  <c r="N17" i="1"/>
  <c r="M17" i="1"/>
  <c r="L17" i="1"/>
  <c r="K17" i="1"/>
  <c r="J17" i="1"/>
  <c r="I17" i="1"/>
  <c r="H17" i="1"/>
  <c r="G17" i="1"/>
  <c r="F17" i="1"/>
  <c r="Q16" i="1"/>
  <c r="P16" i="1"/>
  <c r="O16" i="1"/>
  <c r="N16" i="1"/>
  <c r="M16" i="1"/>
  <c r="L16" i="1"/>
  <c r="K16" i="1"/>
  <c r="J16" i="1"/>
  <c r="I16" i="1"/>
  <c r="H16" i="1"/>
  <c r="G16" i="1"/>
  <c r="F16" i="1"/>
  <c r="F21" i="1" s="1"/>
  <c r="B109" i="1"/>
  <c r="B104" i="1"/>
  <c r="B103" i="1"/>
  <c r="G16" i="7" l="1"/>
  <c r="F97" i="1"/>
  <c r="F96" i="1"/>
  <c r="B106" i="1"/>
</calcChain>
</file>

<file path=xl/sharedStrings.xml><?xml version="1.0" encoding="utf-8"?>
<sst xmlns="http://schemas.openxmlformats.org/spreadsheetml/2006/main" count="293" uniqueCount="168">
  <si>
    <t>Day 0</t>
  </si>
  <si>
    <t>Szórás</t>
  </si>
  <si>
    <t>Number of sample</t>
  </si>
  <si>
    <t>Weight of 10 larvae in mg</t>
  </si>
  <si>
    <t>avg/1 pc</t>
  </si>
  <si>
    <t>avg./10 pcs. (mg):</t>
  </si>
  <si>
    <t>dev./10 pcs. (mg):</t>
  </si>
  <si>
    <t>needed larvae (pcs):</t>
  </si>
  <si>
    <t>needed larvae (g):</t>
  </si>
  <si>
    <t>Day 1</t>
  </si>
  <si>
    <t>22.02.2025</t>
  </si>
  <si>
    <t>Átlag</t>
  </si>
  <si>
    <t>No. of rearing unit</t>
  </si>
  <si>
    <t>avg. DW</t>
  </si>
  <si>
    <t>avg. CLF</t>
  </si>
  <si>
    <t>Day 2</t>
  </si>
  <si>
    <t>23.02.2025</t>
  </si>
  <si>
    <t>avg.</t>
  </si>
  <si>
    <t>dev.</t>
  </si>
  <si>
    <t>Day 3</t>
  </si>
  <si>
    <t>24.02.2025</t>
  </si>
  <si>
    <t>mg/10 pcs of larvae</t>
  </si>
  <si>
    <t>Day 4</t>
  </si>
  <si>
    <t>25.02.2025</t>
  </si>
  <si>
    <t>Day 5</t>
  </si>
  <si>
    <t>26.02.2025</t>
  </si>
  <si>
    <t>C10:0</t>
  </si>
  <si>
    <t>C12:0</t>
  </si>
  <si>
    <t>C14:0</t>
  </si>
  <si>
    <t>C14:1</t>
  </si>
  <si>
    <t>C15:0</t>
  </si>
  <si>
    <t>C16:0</t>
  </si>
  <si>
    <t>C16:1</t>
  </si>
  <si>
    <t>C17:0</t>
  </si>
  <si>
    <t>C18:0</t>
  </si>
  <si>
    <t>C18:1n9</t>
  </si>
  <si>
    <t>C18:2</t>
  </si>
  <si>
    <t>C18:3n3</t>
  </si>
  <si>
    <t>C20:0</t>
  </si>
  <si>
    <t>C20:4n6</t>
  </si>
  <si>
    <t>DW avg.</t>
  </si>
  <si>
    <t>DW dev.</t>
  </si>
  <si>
    <t>CLF avg.</t>
  </si>
  <si>
    <t>CLF dev.</t>
  </si>
  <si>
    <t>Number of the sample</t>
  </si>
  <si>
    <t>Fatty acid</t>
  </si>
  <si>
    <t>2 CLF/1</t>
  </si>
  <si>
    <t>3 CLF/1</t>
  </si>
  <si>
    <t>6 CLF/1</t>
  </si>
  <si>
    <t>7 CLF/1</t>
  </si>
  <si>
    <t>10 CLF/1</t>
  </si>
  <si>
    <t>11 CLF/1</t>
  </si>
  <si>
    <t>12 DW/1</t>
  </si>
  <si>
    <t>9 DW/1</t>
  </si>
  <si>
    <t>8 DW/1</t>
  </si>
  <si>
    <t>5 DW/1</t>
  </si>
  <si>
    <t>4 DW/1</t>
  </si>
  <si>
    <t>1 DW/1</t>
  </si>
  <si>
    <t>25/7</t>
  </si>
  <si>
    <t>25/8</t>
  </si>
  <si>
    <t>25/9</t>
  </si>
  <si>
    <t>25/10</t>
  </si>
  <si>
    <t>25/11</t>
  </si>
  <si>
    <t>25/12</t>
  </si>
  <si>
    <t>25/13</t>
  </si>
  <si>
    <t>25/14</t>
  </si>
  <si>
    <t>25/15</t>
  </si>
  <si>
    <t>25/16</t>
  </si>
  <si>
    <t>25/17</t>
  </si>
  <si>
    <t>25/18</t>
  </si>
  <si>
    <t>25/19</t>
  </si>
  <si>
    <t>25/20</t>
  </si>
  <si>
    <t>25/21</t>
  </si>
  <si>
    <t>Dry matter</t>
  </si>
  <si>
    <t>Name of sample</t>
  </si>
  <si>
    <t>Sample ID</t>
  </si>
  <si>
    <t>g/kg fresh larvae</t>
  </si>
  <si>
    <t>g/kg DM</t>
  </si>
  <si>
    <t>N content</t>
  </si>
  <si>
    <t>Chitin content</t>
  </si>
  <si>
    <t>N content in chitin</t>
  </si>
  <si>
    <t>N content without chitin</t>
  </si>
  <si>
    <t>Crude protein</t>
  </si>
  <si>
    <t>Fat</t>
  </si>
  <si>
    <t>Fiber</t>
  </si>
  <si>
    <t>Ash</t>
  </si>
  <si>
    <t>Feed TT33</t>
  </si>
  <si>
    <t>Feed BL33</t>
  </si>
  <si>
    <t>Feed C</t>
  </si>
  <si>
    <t>Larvae 12 DW/2</t>
  </si>
  <si>
    <t>Larvae 9 DW/2</t>
  </si>
  <si>
    <t>Larvae 7 CLF/2</t>
  </si>
  <si>
    <t>Larvae 1 DW/2</t>
  </si>
  <si>
    <t>Larvae 10 CLF/2</t>
  </si>
  <si>
    <t>Larvae 5 DW/2</t>
  </si>
  <si>
    <t>Larvae 4 DW/2</t>
  </si>
  <si>
    <t>Larvae 6 CLF/2</t>
  </si>
  <si>
    <t>Larvae 8 DW/2</t>
  </si>
  <si>
    <t>Larvae 3 CLF/1</t>
  </si>
  <si>
    <t>Larvae 2 CLF/2</t>
  </si>
  <si>
    <t>Larvae 11 CLF/2</t>
  </si>
  <si>
    <t>Sample</t>
  </si>
  <si>
    <t>area</t>
  </si>
  <si>
    <t>Injected amount (μg)</t>
  </si>
  <si>
    <t>μg/100mg</t>
  </si>
  <si>
    <t>Measured amount (mg)</t>
  </si>
  <si>
    <t>μg/500 mg</t>
  </si>
  <si>
    <t>%</t>
  </si>
  <si>
    <t>1DW</t>
  </si>
  <si>
    <t>2CLF</t>
  </si>
  <si>
    <t>3CLF</t>
  </si>
  <si>
    <t>4DW</t>
  </si>
  <si>
    <t>5DW</t>
  </si>
  <si>
    <t>6CLF</t>
  </si>
  <si>
    <t>7CLF</t>
  </si>
  <si>
    <t>8DW</t>
  </si>
  <si>
    <t>9DW</t>
  </si>
  <si>
    <t>10CLF</t>
  </si>
  <si>
    <t>11CLF</t>
  </si>
  <si>
    <t>12DW</t>
  </si>
  <si>
    <t>DW</t>
  </si>
  <si>
    <t>CLF</t>
  </si>
  <si>
    <t>Feed/tank (g)</t>
  </si>
  <si>
    <t>fish/tank (pcs):</t>
  </si>
  <si>
    <t>biomass/tank (g):</t>
  </si>
  <si>
    <t>Feed/tank for 1st day (g):</t>
  </si>
  <si>
    <t>avg. stocking body weight (g):</t>
  </si>
  <si>
    <t>1C</t>
  </si>
  <si>
    <t>2 DW33</t>
  </si>
  <si>
    <t>3. CLF33</t>
  </si>
  <si>
    <t>4. C</t>
  </si>
  <si>
    <t>5. DW33</t>
  </si>
  <si>
    <t>6. DW33</t>
  </si>
  <si>
    <t>7. CLF33</t>
  </si>
  <si>
    <t>8.C</t>
  </si>
  <si>
    <t>9. DW33</t>
  </si>
  <si>
    <t>10. CLF33</t>
  </si>
  <si>
    <t>11. CLF33</t>
  </si>
  <si>
    <t>12. C</t>
  </si>
  <si>
    <t>Body weight</t>
  </si>
  <si>
    <t>Body lenght</t>
  </si>
  <si>
    <t>No. Of fish</t>
  </si>
  <si>
    <t>survival rate (%)</t>
  </si>
  <si>
    <t>total biomass (g)</t>
  </si>
  <si>
    <t>FCR</t>
  </si>
  <si>
    <t>SGR</t>
  </si>
  <si>
    <t>Survival rate (%)</t>
  </si>
  <si>
    <t>Biomass/tank (g)</t>
  </si>
  <si>
    <t>avg. body weight</t>
  </si>
  <si>
    <t>avg. Body lenght</t>
  </si>
  <si>
    <t>growth performance</t>
  </si>
  <si>
    <t>3 CLF33</t>
  </si>
  <si>
    <t>7 CLF33</t>
  </si>
  <si>
    <t>11 CLF33</t>
  </si>
  <si>
    <t>10 CLF33</t>
  </si>
  <si>
    <t>14 CLF33</t>
  </si>
  <si>
    <t>13 DW33</t>
  </si>
  <si>
    <t>9 DW33</t>
  </si>
  <si>
    <t>6 DW33</t>
  </si>
  <si>
    <t>5 DW33</t>
  </si>
  <si>
    <t>15 C</t>
  </si>
  <si>
    <t>12 C</t>
  </si>
  <si>
    <t>8 C</t>
  </si>
  <si>
    <t>4 C</t>
  </si>
  <si>
    <t>1 C</t>
  </si>
  <si>
    <t>Total:</t>
  </si>
  <si>
    <t>biomass/tank at stocking (g):</t>
  </si>
  <si>
    <t>Total feed/tank (g):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</si>
</sst>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00"/>
    <numFmt numFmtId="166" formatCode="0.00000"/>
  </numFmts>
  <fonts count="6" x14ac:knownFonts="1">
    <font>
      <sz val="11"/>
      <color theme="1"/>
      <name val="Aptos Narrow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name val="Calibri"/>
      <family val="2"/>
      <charset val="238"/>
    </font>
    <font>
      <sz val="12"/>
      <name val="Calibri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</fonts>
  <fills count="1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164" fontId="0" fillId="0" borderId="0" xfId="0" applyNumberFormat="1"/>
    <xf numFmtId="2" fontId="0" fillId="0" borderId="0" xfId="0" applyNumberFormat="1"/>
    <xf numFmtId="165" fontId="0" fillId="0" borderId="0" xfId="0" applyNumberFormat="1"/>
    <xf numFmtId="0" fontId="0" fillId="3" borderId="0" xfId="0" applyFill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2" borderId="0" xfId="0" applyFill="1"/>
    <xf numFmtId="0" fontId="0" fillId="4" borderId="0" xfId="0" applyFill="1"/>
    <xf numFmtId="0" fontId="0" fillId="5" borderId="0" xfId="0" applyFill="1"/>
    <xf numFmtId="164" fontId="0" fillId="2" borderId="0" xfId="0" applyNumberFormat="1" applyFill="1"/>
    <xf numFmtId="164" fontId="0" fillId="3" borderId="0" xfId="0" applyNumberFormat="1" applyFill="1"/>
    <xf numFmtId="0" fontId="0" fillId="6" borderId="4" xfId="0" applyFill="1" applyBorder="1"/>
    <xf numFmtId="164" fontId="0" fillId="6" borderId="0" xfId="0" applyNumberFormat="1" applyFill="1"/>
    <xf numFmtId="0" fontId="0" fillId="3" borderId="6" xfId="0" applyFill="1" applyBorder="1"/>
    <xf numFmtId="164" fontId="0" fillId="3" borderId="7" xfId="0" applyNumberFormat="1" applyFill="1" applyBorder="1"/>
    <xf numFmtId="0" fontId="0" fillId="0" borderId="7" xfId="0" applyBorder="1"/>
    <xf numFmtId="0" fontId="0" fillId="0" borderId="8" xfId="0" applyBorder="1"/>
    <xf numFmtId="0" fontId="0" fillId="0" borderId="6" xfId="0" applyBorder="1"/>
    <xf numFmtId="165" fontId="0" fillId="0" borderId="8" xfId="0" applyNumberFormat="1" applyBorder="1"/>
    <xf numFmtId="2" fontId="1" fillId="0" borderId="10" xfId="0" applyNumberFormat="1" applyFont="1" applyBorder="1" applyAlignment="1">
      <alignment horizontal="center" vertical="center" wrapText="1"/>
    </xf>
    <xf numFmtId="2" fontId="1" fillId="0" borderId="9" xfId="0" applyNumberFormat="1" applyFont="1" applyBorder="1" applyAlignment="1">
      <alignment horizontal="center" vertical="center" wrapText="1"/>
    </xf>
    <xf numFmtId="2" fontId="1" fillId="0" borderId="12" xfId="0" applyNumberFormat="1" applyFont="1" applyBorder="1" applyAlignment="1">
      <alignment horizontal="center" vertical="center" wrapText="1"/>
    </xf>
    <xf numFmtId="2" fontId="1" fillId="0" borderId="11" xfId="0" applyNumberFormat="1" applyFont="1" applyBorder="1" applyAlignment="1">
      <alignment horizontal="center" vertical="center" wrapText="1"/>
    </xf>
    <xf numFmtId="2" fontId="1" fillId="0" borderId="15" xfId="0" applyNumberFormat="1" applyFont="1" applyBorder="1" applyAlignment="1">
      <alignment horizontal="center" vertical="center" wrapText="1"/>
    </xf>
    <xf numFmtId="2" fontId="1" fillId="0" borderId="16" xfId="0" applyNumberFormat="1" applyFont="1" applyBorder="1" applyAlignment="1">
      <alignment horizontal="center" vertical="center" wrapText="1"/>
    </xf>
    <xf numFmtId="0" fontId="0" fillId="0" borderId="17" xfId="0" applyBorder="1"/>
    <xf numFmtId="2" fontId="0" fillId="0" borderId="18" xfId="0" applyNumberFormat="1" applyBorder="1"/>
    <xf numFmtId="2" fontId="0" fillId="0" borderId="19" xfId="0" applyNumberFormat="1" applyBorder="1"/>
    <xf numFmtId="2" fontId="1" fillId="0" borderId="20" xfId="0" applyNumberFormat="1" applyFont="1" applyBorder="1" applyAlignment="1">
      <alignment horizontal="right" vertical="center" wrapText="1"/>
    </xf>
    <xf numFmtId="2" fontId="1" fillId="0" borderId="21" xfId="0" applyNumberFormat="1" applyFont="1" applyBorder="1" applyAlignment="1">
      <alignment horizontal="right" vertical="center" wrapText="1"/>
    </xf>
    <xf numFmtId="0" fontId="0" fillId="0" borderId="22" xfId="0" applyBorder="1"/>
    <xf numFmtId="2" fontId="1" fillId="0" borderId="24" xfId="0" applyNumberFormat="1" applyFont="1" applyBorder="1" applyAlignment="1">
      <alignment horizontal="center" vertical="center" wrapText="1"/>
    </xf>
    <xf numFmtId="2" fontId="1" fillId="0" borderId="13" xfId="0" applyNumberFormat="1" applyFont="1" applyBorder="1" applyAlignment="1">
      <alignment horizontal="center" vertical="center" wrapText="1"/>
    </xf>
    <xf numFmtId="2" fontId="1" fillId="0" borderId="25" xfId="0" applyNumberFormat="1" applyFont="1" applyBorder="1" applyAlignment="1">
      <alignment horizontal="center" vertical="center" wrapText="1"/>
    </xf>
    <xf numFmtId="0" fontId="3" fillId="0" borderId="27" xfId="0" applyFont="1" applyBorder="1" applyAlignment="1" applyProtection="1">
      <alignment horizontal="center"/>
      <protection locked="0"/>
    </xf>
    <xf numFmtId="0" fontId="3" fillId="0" borderId="28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23" xfId="0" applyFont="1" applyBorder="1" applyAlignment="1" applyProtection="1">
      <alignment horizontal="center"/>
      <protection locked="0"/>
    </xf>
    <xf numFmtId="49" fontId="4" fillId="7" borderId="30" xfId="0" applyNumberFormat="1" applyFont="1" applyFill="1" applyBorder="1" applyAlignment="1">
      <alignment horizontal="center"/>
    </xf>
    <xf numFmtId="0" fontId="5" fillId="7" borderId="30" xfId="0" applyFont="1" applyFill="1" applyBorder="1"/>
    <xf numFmtId="2" fontId="3" fillId="7" borderId="30" xfId="0" applyNumberFormat="1" applyFont="1" applyFill="1" applyBorder="1" applyAlignment="1">
      <alignment horizontal="center"/>
    </xf>
    <xf numFmtId="49" fontId="4" fillId="8" borderId="30" xfId="0" applyNumberFormat="1" applyFont="1" applyFill="1" applyBorder="1" applyAlignment="1">
      <alignment horizontal="center"/>
    </xf>
    <xf numFmtId="0" fontId="5" fillId="8" borderId="30" xfId="0" applyFont="1" applyFill="1" applyBorder="1"/>
    <xf numFmtId="2" fontId="3" fillId="8" borderId="30" xfId="0" applyNumberFormat="1" applyFont="1" applyFill="1" applyBorder="1" applyAlignment="1">
      <alignment horizontal="center"/>
    </xf>
    <xf numFmtId="49" fontId="4" fillId="2" borderId="30" xfId="0" applyNumberFormat="1" applyFont="1" applyFill="1" applyBorder="1" applyAlignment="1">
      <alignment horizontal="center"/>
    </xf>
    <xf numFmtId="0" fontId="5" fillId="2" borderId="30" xfId="0" applyFont="1" applyFill="1" applyBorder="1"/>
    <xf numFmtId="2" fontId="3" fillId="2" borderId="30" xfId="0" applyNumberFormat="1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166" fontId="0" fillId="2" borderId="0" xfId="0" applyNumberFormat="1" applyFill="1" applyAlignment="1">
      <alignment horizontal="center" vertical="center"/>
    </xf>
    <xf numFmtId="2" fontId="0" fillId="2" borderId="0" xfId="0" applyNumberFormat="1" applyFill="1" applyAlignment="1">
      <alignment horizontal="center" vertical="center"/>
    </xf>
    <xf numFmtId="0" fontId="0" fillId="8" borderId="0" xfId="0" applyFill="1" applyAlignment="1">
      <alignment horizontal="center" vertical="center"/>
    </xf>
    <xf numFmtId="166" fontId="0" fillId="8" borderId="0" xfId="0" applyNumberFormat="1" applyFill="1" applyAlignment="1">
      <alignment horizontal="center" vertical="center"/>
    </xf>
    <xf numFmtId="2" fontId="0" fillId="8" borderId="0" xfId="0" applyNumberFormat="1" applyFill="1" applyAlignment="1">
      <alignment horizontal="center" vertical="center"/>
    </xf>
    <xf numFmtId="16" fontId="0" fillId="0" borderId="0" xfId="0" applyNumberFormat="1"/>
    <xf numFmtId="0" fontId="0" fillId="9" borderId="0" xfId="0" applyFill="1"/>
    <xf numFmtId="0" fontId="0" fillId="10" borderId="0" xfId="0" applyFill="1"/>
    <xf numFmtId="0" fontId="0" fillId="11" borderId="0" xfId="0" applyFill="1"/>
    <xf numFmtId="164" fontId="0" fillId="12" borderId="0" xfId="0" applyNumberFormat="1" applyFill="1"/>
    <xf numFmtId="0" fontId="0" fillId="13" borderId="0" xfId="0" applyFill="1"/>
    <xf numFmtId="0" fontId="0" fillId="14" borderId="0" xfId="0" applyFill="1"/>
    <xf numFmtId="164" fontId="0" fillId="9" borderId="0" xfId="0" applyNumberFormat="1" applyFill="1"/>
    <xf numFmtId="164" fontId="0" fillId="10" borderId="0" xfId="0" applyNumberFormat="1" applyFill="1"/>
    <xf numFmtId="164" fontId="0" fillId="11" borderId="0" xfId="0" applyNumberFormat="1" applyFill="1"/>
    <xf numFmtId="164" fontId="0" fillId="13" borderId="0" xfId="0" applyNumberFormat="1" applyFill="1"/>
    <xf numFmtId="2" fontId="0" fillId="14" borderId="0" xfId="0" applyNumberFormat="1" applyFill="1"/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0" fontId="2" fillId="0" borderId="14" xfId="0" applyFont="1" applyBorder="1" applyAlignment="1" applyProtection="1">
      <alignment horizontal="center"/>
      <protection locked="0"/>
    </xf>
    <xf numFmtId="0" fontId="2" fillId="0" borderId="26" xfId="0" applyFont="1" applyBorder="1" applyAlignment="1" applyProtection="1">
      <alignment horizontal="center"/>
      <protection locked="0"/>
    </xf>
    <xf numFmtId="0" fontId="3" fillId="0" borderId="23" xfId="0" applyFont="1" applyBorder="1" applyAlignment="1" applyProtection="1">
      <alignment horizontal="center"/>
      <protection locked="0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4BA96C-A6C7-41B7-BA4A-A6BB98151B0F}">
  <dimension ref="A1:R122"/>
  <sheetViews>
    <sheetView tabSelected="1" topLeftCell="A95" workbookViewId="0">
      <selection activeCell="B112" sqref="B112"/>
    </sheetView>
  </sheetViews>
  <sheetFormatPr defaultRowHeight="14.4" x14ac:dyDescent="0.3"/>
  <cols>
    <col min="1" max="1" width="17.33203125" bestFit="1" customWidth="1"/>
    <col min="2" max="2" width="20.77734375" bestFit="1" customWidth="1"/>
    <col min="5" max="5" width="15.5546875" bestFit="1" customWidth="1"/>
    <col min="6" max="6" width="16.6640625" bestFit="1" customWidth="1"/>
  </cols>
  <sheetData>
    <row r="1" spans="1:18" x14ac:dyDescent="0.3">
      <c r="A1" s="5" t="s">
        <v>0</v>
      </c>
      <c r="B1" s="7"/>
      <c r="E1" s="5" t="s">
        <v>9</v>
      </c>
      <c r="F1" s="6" t="s">
        <v>10</v>
      </c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7"/>
    </row>
    <row r="2" spans="1:18" x14ac:dyDescent="0.3">
      <c r="A2" s="8" t="s">
        <v>2</v>
      </c>
      <c r="B2" s="9" t="s">
        <v>3</v>
      </c>
      <c r="E2" s="8"/>
      <c r="R2" s="9"/>
    </row>
    <row r="3" spans="1:18" x14ac:dyDescent="0.3">
      <c r="A3" s="8">
        <v>1</v>
      </c>
      <c r="B3" s="9">
        <v>220</v>
      </c>
      <c r="E3" s="70" t="s">
        <v>21</v>
      </c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2"/>
    </row>
    <row r="4" spans="1:18" x14ac:dyDescent="0.3">
      <c r="A4" s="8">
        <v>2</v>
      </c>
      <c r="B4" s="9">
        <v>209</v>
      </c>
      <c r="E4" s="8" t="s">
        <v>12</v>
      </c>
      <c r="F4" s="10">
        <v>1</v>
      </c>
      <c r="G4" s="4">
        <v>2</v>
      </c>
      <c r="H4" s="4">
        <v>3</v>
      </c>
      <c r="I4" s="10">
        <v>4</v>
      </c>
      <c r="J4" s="10">
        <v>5</v>
      </c>
      <c r="K4" s="4">
        <v>6</v>
      </c>
      <c r="L4" s="4">
        <v>7</v>
      </c>
      <c r="M4" s="10">
        <v>8</v>
      </c>
      <c r="N4" s="10">
        <v>9</v>
      </c>
      <c r="O4" s="4">
        <v>10</v>
      </c>
      <c r="P4" s="4">
        <v>11</v>
      </c>
      <c r="Q4" s="10">
        <v>12</v>
      </c>
      <c r="R4" s="9"/>
    </row>
    <row r="5" spans="1:18" x14ac:dyDescent="0.3">
      <c r="A5" s="8">
        <v>3</v>
      </c>
      <c r="B5" s="9">
        <v>237</v>
      </c>
      <c r="E5" s="8">
        <v>1</v>
      </c>
      <c r="F5" s="11">
        <v>742</v>
      </c>
      <c r="G5" s="12">
        <v>289</v>
      </c>
      <c r="H5" s="12">
        <v>482</v>
      </c>
      <c r="I5" s="11">
        <v>586</v>
      </c>
      <c r="J5" s="11">
        <v>709</v>
      </c>
      <c r="K5" s="12">
        <v>280</v>
      </c>
      <c r="L5" s="12">
        <v>336</v>
      </c>
      <c r="M5" s="11">
        <v>607</v>
      </c>
      <c r="N5" s="11">
        <v>450</v>
      </c>
      <c r="O5" s="12">
        <v>222</v>
      </c>
      <c r="P5" s="12">
        <v>255</v>
      </c>
      <c r="Q5" s="11">
        <v>736</v>
      </c>
      <c r="R5" s="9"/>
    </row>
    <row r="6" spans="1:18" x14ac:dyDescent="0.3">
      <c r="A6" s="8">
        <v>4</v>
      </c>
      <c r="B6" s="9">
        <v>248</v>
      </c>
      <c r="E6" s="8">
        <v>2</v>
      </c>
      <c r="F6" s="11">
        <v>746</v>
      </c>
      <c r="G6" s="12">
        <v>302</v>
      </c>
      <c r="H6" s="12">
        <v>282</v>
      </c>
      <c r="I6" s="11">
        <v>502</v>
      </c>
      <c r="J6" s="11">
        <v>596</v>
      </c>
      <c r="K6" s="12">
        <v>246</v>
      </c>
      <c r="L6" s="12">
        <v>405</v>
      </c>
      <c r="M6" s="11">
        <v>597</v>
      </c>
      <c r="N6" s="11">
        <v>532</v>
      </c>
      <c r="O6" s="12">
        <v>246</v>
      </c>
      <c r="P6" s="12">
        <v>541</v>
      </c>
      <c r="Q6" s="11">
        <v>580</v>
      </c>
      <c r="R6" s="9"/>
    </row>
    <row r="7" spans="1:18" x14ac:dyDescent="0.3">
      <c r="A7" s="8">
        <v>5</v>
      </c>
      <c r="B7" s="9">
        <v>216</v>
      </c>
      <c r="E7" s="8">
        <v>3</v>
      </c>
      <c r="F7" s="11">
        <v>598</v>
      </c>
      <c r="G7" s="12">
        <v>318</v>
      </c>
      <c r="H7" s="12">
        <v>409</v>
      </c>
      <c r="I7" s="11">
        <v>520</v>
      </c>
      <c r="J7" s="11">
        <v>602</v>
      </c>
      <c r="K7" s="12">
        <v>461</v>
      </c>
      <c r="L7" s="12">
        <v>409</v>
      </c>
      <c r="M7" s="11">
        <v>668</v>
      </c>
      <c r="N7" s="11">
        <v>584</v>
      </c>
      <c r="O7" s="12">
        <v>289</v>
      </c>
      <c r="P7" s="12">
        <v>388</v>
      </c>
      <c r="Q7" s="11">
        <v>556</v>
      </c>
      <c r="R7" s="9"/>
    </row>
    <row r="8" spans="1:18" x14ac:dyDescent="0.3">
      <c r="A8" s="8">
        <v>6</v>
      </c>
      <c r="B8" s="9">
        <v>127</v>
      </c>
      <c r="E8" s="8">
        <v>4</v>
      </c>
      <c r="F8" s="11">
        <v>618</v>
      </c>
      <c r="G8" s="12">
        <v>467</v>
      </c>
      <c r="H8" s="12">
        <v>379</v>
      </c>
      <c r="I8" s="11">
        <v>551</v>
      </c>
      <c r="J8" s="11">
        <v>630</v>
      </c>
      <c r="K8" s="12">
        <v>440</v>
      </c>
      <c r="L8" s="12">
        <v>374</v>
      </c>
      <c r="M8" s="11">
        <v>603</v>
      </c>
      <c r="N8" s="11">
        <v>531</v>
      </c>
      <c r="O8" s="12">
        <v>405</v>
      </c>
      <c r="P8" s="12">
        <v>279</v>
      </c>
      <c r="Q8" s="11">
        <v>513</v>
      </c>
      <c r="R8" s="9"/>
    </row>
    <row r="9" spans="1:18" x14ac:dyDescent="0.3">
      <c r="A9" s="8">
        <v>7</v>
      </c>
      <c r="B9" s="9">
        <v>165</v>
      </c>
      <c r="E9" s="8">
        <v>5</v>
      </c>
      <c r="F9" s="11">
        <v>543</v>
      </c>
      <c r="G9" s="12">
        <v>383</v>
      </c>
      <c r="H9" s="12">
        <v>415</v>
      </c>
      <c r="I9" s="11">
        <v>593</v>
      </c>
      <c r="J9" s="11">
        <v>684</v>
      </c>
      <c r="K9" s="12">
        <v>465</v>
      </c>
      <c r="L9" s="12">
        <v>449</v>
      </c>
      <c r="M9" s="11">
        <v>647</v>
      </c>
      <c r="N9" s="11">
        <v>562</v>
      </c>
      <c r="O9" s="12">
        <v>306</v>
      </c>
      <c r="P9" s="12">
        <v>301</v>
      </c>
      <c r="Q9" s="11">
        <v>785</v>
      </c>
      <c r="R9" s="9"/>
    </row>
    <row r="10" spans="1:18" x14ac:dyDescent="0.3">
      <c r="A10" s="8">
        <v>8</v>
      </c>
      <c r="B10" s="9">
        <v>233</v>
      </c>
      <c r="E10" s="8">
        <v>6</v>
      </c>
      <c r="F10" s="11">
        <v>600</v>
      </c>
      <c r="G10" s="12">
        <v>338</v>
      </c>
      <c r="H10" s="12">
        <v>383</v>
      </c>
      <c r="I10" s="11">
        <v>630</v>
      </c>
      <c r="J10" s="11">
        <v>534</v>
      </c>
      <c r="K10" s="12">
        <v>403</v>
      </c>
      <c r="L10" s="12">
        <v>391</v>
      </c>
      <c r="M10" s="11">
        <v>626</v>
      </c>
      <c r="N10" s="11">
        <v>484</v>
      </c>
      <c r="O10" s="12">
        <v>369</v>
      </c>
      <c r="P10" s="12">
        <v>461</v>
      </c>
      <c r="Q10" s="11">
        <v>596</v>
      </c>
      <c r="R10" s="9"/>
    </row>
    <row r="11" spans="1:18" x14ac:dyDescent="0.3">
      <c r="A11" s="8">
        <v>9</v>
      </c>
      <c r="B11" s="9">
        <v>144</v>
      </c>
      <c r="E11" s="8">
        <v>7</v>
      </c>
      <c r="F11" s="11">
        <v>546</v>
      </c>
      <c r="G11" s="12">
        <v>329</v>
      </c>
      <c r="H11" s="12">
        <v>374</v>
      </c>
      <c r="I11" s="11">
        <v>526</v>
      </c>
      <c r="J11" s="11">
        <v>496</v>
      </c>
      <c r="K11" s="12">
        <v>480</v>
      </c>
      <c r="L11" s="12">
        <v>458</v>
      </c>
      <c r="M11" s="11">
        <v>566</v>
      </c>
      <c r="N11" s="11">
        <v>763</v>
      </c>
      <c r="O11" s="12">
        <v>332</v>
      </c>
      <c r="P11" s="12">
        <v>405</v>
      </c>
      <c r="Q11" s="11">
        <v>832</v>
      </c>
      <c r="R11" s="9"/>
    </row>
    <row r="12" spans="1:18" x14ac:dyDescent="0.3">
      <c r="A12" s="8">
        <v>10</v>
      </c>
      <c r="B12" s="9">
        <v>164</v>
      </c>
      <c r="E12" s="8">
        <v>8</v>
      </c>
      <c r="F12" s="11">
        <v>564</v>
      </c>
      <c r="G12" s="12">
        <v>414</v>
      </c>
      <c r="H12" s="12">
        <v>384</v>
      </c>
      <c r="I12" s="11">
        <v>560</v>
      </c>
      <c r="J12" s="11">
        <v>610</v>
      </c>
      <c r="K12" s="12">
        <v>408</v>
      </c>
      <c r="L12" s="12">
        <v>451</v>
      </c>
      <c r="M12" s="11">
        <v>636</v>
      </c>
      <c r="N12" s="11">
        <v>708</v>
      </c>
      <c r="O12" s="12">
        <v>381</v>
      </c>
      <c r="P12" s="12">
        <v>328</v>
      </c>
      <c r="Q12" s="11">
        <v>614</v>
      </c>
      <c r="R12" s="9"/>
    </row>
    <row r="13" spans="1:18" x14ac:dyDescent="0.3">
      <c r="A13" s="8">
        <v>11</v>
      </c>
      <c r="B13" s="9">
        <v>159</v>
      </c>
      <c r="E13" s="8">
        <v>9</v>
      </c>
      <c r="F13" s="11">
        <v>516</v>
      </c>
      <c r="G13" s="12">
        <v>347</v>
      </c>
      <c r="H13" s="12">
        <v>419</v>
      </c>
      <c r="I13" s="11">
        <v>416</v>
      </c>
      <c r="J13" s="11">
        <v>579</v>
      </c>
      <c r="K13" s="12">
        <v>343</v>
      </c>
      <c r="L13" s="12">
        <v>366</v>
      </c>
      <c r="M13" s="11">
        <v>531</v>
      </c>
      <c r="N13" s="11">
        <v>584</v>
      </c>
      <c r="O13" s="12">
        <v>408</v>
      </c>
      <c r="P13" s="12">
        <v>454</v>
      </c>
      <c r="Q13" s="11">
        <v>645</v>
      </c>
      <c r="R13" s="9"/>
    </row>
    <row r="14" spans="1:18" x14ac:dyDescent="0.3">
      <c r="A14" s="8">
        <v>12</v>
      </c>
      <c r="B14" s="9">
        <v>247</v>
      </c>
      <c r="E14" s="8">
        <v>10</v>
      </c>
      <c r="F14" s="11">
        <v>493</v>
      </c>
      <c r="G14" s="12">
        <v>330</v>
      </c>
      <c r="H14" s="12">
        <v>334</v>
      </c>
      <c r="I14" s="11">
        <v>598</v>
      </c>
      <c r="J14" s="11">
        <v>606</v>
      </c>
      <c r="K14" s="12">
        <v>312</v>
      </c>
      <c r="L14" s="12">
        <v>500</v>
      </c>
      <c r="M14" s="11">
        <v>505</v>
      </c>
      <c r="N14" s="11">
        <v>583</v>
      </c>
      <c r="O14" s="12">
        <v>378</v>
      </c>
      <c r="P14" s="12">
        <v>339</v>
      </c>
      <c r="Q14" s="11">
        <v>592</v>
      </c>
      <c r="R14" s="9"/>
    </row>
    <row r="15" spans="1:18" x14ac:dyDescent="0.3">
      <c r="A15" s="8">
        <v>13</v>
      </c>
      <c r="B15" s="9">
        <v>174</v>
      </c>
      <c r="E15" s="8"/>
      <c r="R15" s="9"/>
    </row>
    <row r="16" spans="1:18" x14ac:dyDescent="0.3">
      <c r="A16" s="8">
        <v>14</v>
      </c>
      <c r="B16" s="9">
        <v>160</v>
      </c>
      <c r="E16" s="8" t="s">
        <v>11</v>
      </c>
      <c r="F16" s="10">
        <f>AVERAGEA(F5:F14)</f>
        <v>596.6</v>
      </c>
      <c r="G16" s="4">
        <f t="shared" ref="G16:Q16" si="0">AVERAGEA(G5:G14)</f>
        <v>351.7</v>
      </c>
      <c r="H16" s="4">
        <f t="shared" si="0"/>
        <v>386.1</v>
      </c>
      <c r="I16" s="10">
        <f t="shared" si="0"/>
        <v>548.20000000000005</v>
      </c>
      <c r="J16" s="10">
        <f t="shared" si="0"/>
        <v>604.6</v>
      </c>
      <c r="K16" s="4">
        <f t="shared" si="0"/>
        <v>383.8</v>
      </c>
      <c r="L16" s="4">
        <f t="shared" si="0"/>
        <v>413.9</v>
      </c>
      <c r="M16" s="10">
        <f t="shared" si="0"/>
        <v>598.6</v>
      </c>
      <c r="N16" s="10">
        <f t="shared" si="0"/>
        <v>578.1</v>
      </c>
      <c r="O16" s="4">
        <f t="shared" si="0"/>
        <v>333.6</v>
      </c>
      <c r="P16" s="4">
        <f t="shared" si="0"/>
        <v>375.1</v>
      </c>
      <c r="Q16" s="10">
        <f t="shared" si="0"/>
        <v>644.9</v>
      </c>
      <c r="R16" s="9"/>
    </row>
    <row r="17" spans="1:18" x14ac:dyDescent="0.3">
      <c r="A17" s="8">
        <v>15</v>
      </c>
      <c r="B17" s="9">
        <v>251</v>
      </c>
      <c r="E17" s="8" t="s">
        <v>1</v>
      </c>
      <c r="F17" s="13">
        <f>STDEVA(F5:F14)</f>
        <v>86.704094482325289</v>
      </c>
      <c r="G17" s="14">
        <f t="shared" ref="G17:Q17" si="1">STDEVA(G5:G14)</f>
        <v>54.658637621758167</v>
      </c>
      <c r="H17" s="14">
        <f t="shared" si="1"/>
        <v>53.125532677067923</v>
      </c>
      <c r="I17" s="13">
        <f t="shared" si="1"/>
        <v>61.149725174271218</v>
      </c>
      <c r="J17" s="13">
        <f t="shared" si="1"/>
        <v>62.711331600525838</v>
      </c>
      <c r="K17" s="14">
        <f t="shared" si="1"/>
        <v>83.335733298774386</v>
      </c>
      <c r="L17" s="14">
        <f t="shared" si="1"/>
        <v>50.054303844258214</v>
      </c>
      <c r="M17" s="13">
        <f t="shared" si="1"/>
        <v>51.418111811133464</v>
      </c>
      <c r="N17" s="13">
        <f t="shared" si="1"/>
        <v>94.881739257058499</v>
      </c>
      <c r="O17" s="14">
        <f t="shared" si="1"/>
        <v>65.816580146815681</v>
      </c>
      <c r="P17" s="14">
        <f t="shared" si="1"/>
        <v>91.201181766222447</v>
      </c>
      <c r="Q17" s="13">
        <f t="shared" si="1"/>
        <v>104.66395962529047</v>
      </c>
      <c r="R17" s="9"/>
    </row>
    <row r="18" spans="1:18" x14ac:dyDescent="0.3">
      <c r="A18" s="8">
        <v>16</v>
      </c>
      <c r="B18" s="9">
        <v>166</v>
      </c>
      <c r="E18" s="8"/>
      <c r="R18" s="9"/>
    </row>
    <row r="19" spans="1:18" x14ac:dyDescent="0.3">
      <c r="A19" s="8">
        <v>17</v>
      </c>
      <c r="B19" s="9">
        <v>210</v>
      </c>
      <c r="E19" s="8"/>
      <c r="R19" s="9"/>
    </row>
    <row r="20" spans="1:18" x14ac:dyDescent="0.3">
      <c r="A20" s="8">
        <v>18</v>
      </c>
      <c r="B20" s="9">
        <v>140</v>
      </c>
      <c r="E20" s="8"/>
      <c r="R20" s="9"/>
    </row>
    <row r="21" spans="1:18" x14ac:dyDescent="0.3">
      <c r="A21" s="8">
        <v>19</v>
      </c>
      <c r="B21" s="9">
        <v>189</v>
      </c>
      <c r="E21" s="15" t="s">
        <v>13</v>
      </c>
      <c r="F21" s="16">
        <f>AVERAGE(F16,I16,J16,M16,N16,Q16)</f>
        <v>595.16666666666663</v>
      </c>
      <c r="R21" s="9"/>
    </row>
    <row r="22" spans="1:18" ht="15" thickBot="1" x14ac:dyDescent="0.35">
      <c r="A22" s="8">
        <v>20</v>
      </c>
      <c r="B22" s="9">
        <v>177</v>
      </c>
      <c r="E22" s="17" t="s">
        <v>14</v>
      </c>
      <c r="F22" s="18">
        <f>AVERAGE(G16,H16,K16,L16,O16,P16)</f>
        <v>374.0333333333333</v>
      </c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20"/>
    </row>
    <row r="23" spans="1:18" x14ac:dyDescent="0.3">
      <c r="A23" s="8">
        <v>21</v>
      </c>
      <c r="B23" s="9">
        <v>261</v>
      </c>
    </row>
    <row r="24" spans="1:18" x14ac:dyDescent="0.3">
      <c r="A24" s="8">
        <v>22</v>
      </c>
      <c r="B24" s="9">
        <v>197</v>
      </c>
    </row>
    <row r="25" spans="1:18" ht="15" thickBot="1" x14ac:dyDescent="0.35">
      <c r="A25" s="8">
        <v>23</v>
      </c>
      <c r="B25" s="9">
        <v>251</v>
      </c>
    </row>
    <row r="26" spans="1:18" x14ac:dyDescent="0.3">
      <c r="A26" s="8">
        <v>24</v>
      </c>
      <c r="B26" s="9">
        <v>241</v>
      </c>
      <c r="E26" s="5" t="s">
        <v>15</v>
      </c>
      <c r="F26" s="6" t="s">
        <v>16</v>
      </c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7"/>
    </row>
    <row r="27" spans="1:18" x14ac:dyDescent="0.3">
      <c r="A27" s="8">
        <v>25</v>
      </c>
      <c r="B27" s="9">
        <v>245</v>
      </c>
      <c r="E27" s="8"/>
      <c r="R27" s="9"/>
    </row>
    <row r="28" spans="1:18" x14ac:dyDescent="0.3">
      <c r="A28" s="8">
        <v>26</v>
      </c>
      <c r="B28" s="9">
        <v>191</v>
      </c>
      <c r="E28" s="70" t="s">
        <v>21</v>
      </c>
      <c r="F28" s="71"/>
      <c r="G28" s="71"/>
      <c r="H28" s="71"/>
      <c r="I28" s="71"/>
      <c r="J28" s="71"/>
      <c r="K28" s="71"/>
      <c r="L28" s="71"/>
      <c r="M28" s="71"/>
      <c r="N28" s="71"/>
      <c r="O28" s="71"/>
      <c r="P28" s="71"/>
      <c r="Q28" s="71"/>
      <c r="R28" s="72"/>
    </row>
    <row r="29" spans="1:18" x14ac:dyDescent="0.3">
      <c r="A29" s="8">
        <v>27</v>
      </c>
      <c r="B29" s="9">
        <v>169</v>
      </c>
      <c r="E29" s="8" t="s">
        <v>12</v>
      </c>
      <c r="F29" s="10">
        <v>1</v>
      </c>
      <c r="G29" s="4">
        <v>2</v>
      </c>
      <c r="H29" s="4">
        <v>3</v>
      </c>
      <c r="I29" s="10">
        <v>4</v>
      </c>
      <c r="J29" s="10">
        <v>5</v>
      </c>
      <c r="K29" s="4">
        <v>6</v>
      </c>
      <c r="L29" s="4">
        <v>7</v>
      </c>
      <c r="M29" s="10">
        <v>8</v>
      </c>
      <c r="N29" s="10">
        <v>9</v>
      </c>
      <c r="O29" s="4">
        <v>10</v>
      </c>
      <c r="P29" s="4">
        <v>11</v>
      </c>
      <c r="Q29" s="10">
        <v>12</v>
      </c>
      <c r="R29" s="9"/>
    </row>
    <row r="30" spans="1:18" x14ac:dyDescent="0.3">
      <c r="A30" s="8">
        <v>28</v>
      </c>
      <c r="B30" s="9">
        <v>153</v>
      </c>
      <c r="E30" s="8">
        <v>1</v>
      </c>
      <c r="F30" s="11">
        <v>880</v>
      </c>
      <c r="G30" s="12">
        <v>471</v>
      </c>
      <c r="H30" s="12">
        <v>819</v>
      </c>
      <c r="I30" s="11">
        <v>748</v>
      </c>
      <c r="J30" s="11">
        <v>946</v>
      </c>
      <c r="K30" s="12">
        <v>638</v>
      </c>
      <c r="L30" s="12">
        <v>706</v>
      </c>
      <c r="M30" s="11">
        <v>1004</v>
      </c>
      <c r="N30" s="11">
        <v>686</v>
      </c>
      <c r="O30" s="12">
        <v>610</v>
      </c>
      <c r="P30" s="12">
        <v>534</v>
      </c>
      <c r="Q30" s="11">
        <v>775</v>
      </c>
      <c r="R30" s="9"/>
    </row>
    <row r="31" spans="1:18" x14ac:dyDescent="0.3">
      <c r="A31" s="8">
        <v>29</v>
      </c>
      <c r="B31" s="9">
        <v>212</v>
      </c>
      <c r="E31" s="8">
        <v>2</v>
      </c>
      <c r="F31" s="11">
        <v>1127</v>
      </c>
      <c r="G31" s="12">
        <v>548</v>
      </c>
      <c r="H31" s="12">
        <v>688</v>
      </c>
      <c r="I31" s="11">
        <v>651</v>
      </c>
      <c r="J31" s="11">
        <v>886</v>
      </c>
      <c r="K31" s="12">
        <v>562</v>
      </c>
      <c r="L31" s="12">
        <v>488</v>
      </c>
      <c r="M31" s="11">
        <v>826</v>
      </c>
      <c r="N31" s="11">
        <v>646</v>
      </c>
      <c r="O31" s="12">
        <v>550</v>
      </c>
      <c r="P31" s="12">
        <v>693</v>
      </c>
      <c r="Q31" s="11">
        <v>630</v>
      </c>
      <c r="R31" s="9"/>
    </row>
    <row r="32" spans="1:18" x14ac:dyDescent="0.3">
      <c r="A32" s="8">
        <v>30</v>
      </c>
      <c r="B32" s="9">
        <v>146</v>
      </c>
      <c r="E32" s="8">
        <v>3</v>
      </c>
      <c r="F32" s="11">
        <v>962</v>
      </c>
      <c r="G32" s="12">
        <v>474</v>
      </c>
      <c r="H32" s="12">
        <v>585</v>
      </c>
      <c r="I32" s="11">
        <v>644</v>
      </c>
      <c r="J32" s="11">
        <v>577</v>
      </c>
      <c r="K32" s="12">
        <v>632</v>
      </c>
      <c r="L32" s="12">
        <v>784</v>
      </c>
      <c r="M32" s="11">
        <v>817</v>
      </c>
      <c r="N32" s="11">
        <v>913</v>
      </c>
      <c r="O32" s="12">
        <v>533</v>
      </c>
      <c r="P32" s="12">
        <v>590</v>
      </c>
      <c r="Q32" s="11">
        <v>980</v>
      </c>
      <c r="R32" s="9"/>
    </row>
    <row r="33" spans="1:18" x14ac:dyDescent="0.3">
      <c r="A33" s="8">
        <v>31</v>
      </c>
      <c r="B33" s="9">
        <v>187</v>
      </c>
      <c r="E33" s="8">
        <v>4</v>
      </c>
      <c r="F33" s="11">
        <v>1211</v>
      </c>
      <c r="G33" s="12">
        <v>433</v>
      </c>
      <c r="H33" s="12">
        <v>673</v>
      </c>
      <c r="I33" s="11">
        <v>806</v>
      </c>
      <c r="J33" s="11">
        <v>817</v>
      </c>
      <c r="K33" s="12">
        <v>502</v>
      </c>
      <c r="L33" s="12">
        <v>827</v>
      </c>
      <c r="M33" s="11">
        <v>967</v>
      </c>
      <c r="N33" s="11">
        <v>783</v>
      </c>
      <c r="O33" s="12">
        <v>544</v>
      </c>
      <c r="P33" s="12">
        <v>562</v>
      </c>
      <c r="Q33" s="11">
        <v>675</v>
      </c>
      <c r="R33" s="9"/>
    </row>
    <row r="34" spans="1:18" x14ac:dyDescent="0.3">
      <c r="A34" s="8">
        <v>32</v>
      </c>
      <c r="B34" s="9">
        <v>186</v>
      </c>
      <c r="E34" s="8">
        <v>5</v>
      </c>
      <c r="F34" s="11">
        <v>866</v>
      </c>
      <c r="G34" s="12">
        <v>570</v>
      </c>
      <c r="H34" s="12">
        <v>486</v>
      </c>
      <c r="I34" s="11">
        <v>651</v>
      </c>
      <c r="J34" s="11">
        <v>851</v>
      </c>
      <c r="K34" s="12">
        <v>527</v>
      </c>
      <c r="L34" s="12">
        <v>509</v>
      </c>
      <c r="M34" s="11">
        <v>766</v>
      </c>
      <c r="N34" s="11">
        <v>758</v>
      </c>
      <c r="O34" s="12">
        <v>374</v>
      </c>
      <c r="P34" s="12">
        <v>380</v>
      </c>
      <c r="Q34" s="11">
        <v>947</v>
      </c>
      <c r="R34" s="9"/>
    </row>
    <row r="35" spans="1:18" x14ac:dyDescent="0.3">
      <c r="A35" s="8">
        <v>33</v>
      </c>
      <c r="B35" s="9">
        <v>147</v>
      </c>
      <c r="E35" s="8">
        <v>6</v>
      </c>
      <c r="F35" s="11">
        <v>790</v>
      </c>
      <c r="G35" s="12">
        <v>570</v>
      </c>
      <c r="H35" s="12">
        <v>480</v>
      </c>
      <c r="I35" s="11">
        <v>798</v>
      </c>
      <c r="J35" s="11">
        <v>737</v>
      </c>
      <c r="K35" s="12">
        <v>703</v>
      </c>
      <c r="L35" s="12">
        <v>716</v>
      </c>
      <c r="M35" s="11">
        <v>685</v>
      </c>
      <c r="N35" s="11">
        <v>638</v>
      </c>
      <c r="O35" s="12">
        <v>458</v>
      </c>
      <c r="P35" s="12">
        <v>792</v>
      </c>
      <c r="Q35" s="11">
        <v>785</v>
      </c>
      <c r="R35" s="9"/>
    </row>
    <row r="36" spans="1:18" x14ac:dyDescent="0.3">
      <c r="A36" s="8">
        <v>34</v>
      </c>
      <c r="B36" s="9">
        <v>239</v>
      </c>
      <c r="E36" s="8">
        <v>7</v>
      </c>
      <c r="F36" s="11">
        <v>803</v>
      </c>
      <c r="G36" s="12">
        <v>425</v>
      </c>
      <c r="H36" s="12">
        <v>499</v>
      </c>
      <c r="I36" s="11">
        <v>777</v>
      </c>
      <c r="J36" s="11">
        <v>841</v>
      </c>
      <c r="K36" s="12">
        <v>686</v>
      </c>
      <c r="L36" s="12">
        <v>760</v>
      </c>
      <c r="M36" s="11">
        <v>763</v>
      </c>
      <c r="N36" s="11">
        <v>832</v>
      </c>
      <c r="O36" s="12">
        <v>602</v>
      </c>
      <c r="P36" s="12">
        <v>632</v>
      </c>
      <c r="Q36" s="11">
        <v>757</v>
      </c>
      <c r="R36" s="9"/>
    </row>
    <row r="37" spans="1:18" x14ac:dyDescent="0.3">
      <c r="A37" s="8">
        <v>35</v>
      </c>
      <c r="B37" s="9">
        <v>127</v>
      </c>
      <c r="E37" s="8">
        <v>8</v>
      </c>
      <c r="F37" s="11">
        <v>1008</v>
      </c>
      <c r="G37" s="12">
        <v>585</v>
      </c>
      <c r="H37" s="12">
        <v>618</v>
      </c>
      <c r="I37" s="11">
        <v>751</v>
      </c>
      <c r="J37" s="11">
        <v>767</v>
      </c>
      <c r="K37" s="12">
        <v>478</v>
      </c>
      <c r="L37" s="12">
        <v>674</v>
      </c>
      <c r="M37" s="11">
        <v>567</v>
      </c>
      <c r="N37" s="11">
        <v>683</v>
      </c>
      <c r="O37" s="12">
        <v>618</v>
      </c>
      <c r="P37" s="12">
        <v>457</v>
      </c>
      <c r="Q37" s="11">
        <v>508</v>
      </c>
      <c r="R37" s="9"/>
    </row>
    <row r="38" spans="1:18" x14ac:dyDescent="0.3">
      <c r="A38" s="8">
        <v>36</v>
      </c>
      <c r="B38" s="9">
        <v>183</v>
      </c>
      <c r="E38" s="8">
        <v>9</v>
      </c>
      <c r="F38" s="11">
        <v>794</v>
      </c>
      <c r="G38" s="12">
        <v>500</v>
      </c>
      <c r="H38" s="12">
        <v>640</v>
      </c>
      <c r="I38" s="11">
        <v>783</v>
      </c>
      <c r="J38" s="11">
        <v>822</v>
      </c>
      <c r="K38" s="12">
        <v>516</v>
      </c>
      <c r="L38" s="12">
        <v>553</v>
      </c>
      <c r="M38" s="11">
        <v>918</v>
      </c>
      <c r="N38" s="11">
        <v>877</v>
      </c>
      <c r="O38" s="12">
        <v>630</v>
      </c>
      <c r="P38" s="12">
        <v>499</v>
      </c>
      <c r="Q38" s="11">
        <v>651</v>
      </c>
      <c r="R38" s="9"/>
    </row>
    <row r="39" spans="1:18" x14ac:dyDescent="0.3">
      <c r="A39" s="8">
        <v>37</v>
      </c>
      <c r="B39" s="9">
        <v>155</v>
      </c>
      <c r="E39" s="8">
        <v>10</v>
      </c>
      <c r="F39" s="11">
        <v>819</v>
      </c>
      <c r="G39" s="12">
        <v>576</v>
      </c>
      <c r="H39" s="12">
        <v>579</v>
      </c>
      <c r="I39" s="11">
        <v>830</v>
      </c>
      <c r="J39" s="11">
        <v>673</v>
      </c>
      <c r="K39" s="12">
        <v>854</v>
      </c>
      <c r="L39" s="12">
        <v>668</v>
      </c>
      <c r="M39" s="11">
        <v>817</v>
      </c>
      <c r="N39" s="11">
        <v>644</v>
      </c>
      <c r="O39" s="12">
        <v>642</v>
      </c>
      <c r="P39" s="12">
        <v>700</v>
      </c>
      <c r="Q39" s="11">
        <v>702</v>
      </c>
      <c r="R39" s="9"/>
    </row>
    <row r="40" spans="1:18" x14ac:dyDescent="0.3">
      <c r="A40" s="8">
        <v>38</v>
      </c>
      <c r="B40" s="9">
        <v>183</v>
      </c>
      <c r="E40" s="8"/>
      <c r="R40" s="9"/>
    </row>
    <row r="41" spans="1:18" x14ac:dyDescent="0.3">
      <c r="A41" s="8">
        <v>39</v>
      </c>
      <c r="B41" s="9">
        <v>146</v>
      </c>
      <c r="E41" s="8" t="s">
        <v>17</v>
      </c>
      <c r="F41" s="10">
        <f>AVERAGEA(F30:F39)</f>
        <v>926</v>
      </c>
      <c r="G41" s="4">
        <f t="shared" ref="G41:Q41" si="2">AVERAGEA(G30:G39)</f>
        <v>515.20000000000005</v>
      </c>
      <c r="H41" s="4">
        <f t="shared" si="2"/>
        <v>606.70000000000005</v>
      </c>
      <c r="I41" s="10">
        <f t="shared" si="2"/>
        <v>743.9</v>
      </c>
      <c r="J41" s="10">
        <f t="shared" si="2"/>
        <v>791.7</v>
      </c>
      <c r="K41" s="4">
        <f t="shared" si="2"/>
        <v>609.79999999999995</v>
      </c>
      <c r="L41" s="4">
        <f t="shared" si="2"/>
        <v>668.5</v>
      </c>
      <c r="M41" s="10">
        <f t="shared" si="2"/>
        <v>813</v>
      </c>
      <c r="N41" s="10">
        <f t="shared" si="2"/>
        <v>746</v>
      </c>
      <c r="O41" s="4">
        <f t="shared" si="2"/>
        <v>556.1</v>
      </c>
      <c r="P41" s="4">
        <f t="shared" si="2"/>
        <v>583.9</v>
      </c>
      <c r="Q41" s="10">
        <f t="shared" si="2"/>
        <v>741</v>
      </c>
      <c r="R41" s="9"/>
    </row>
    <row r="42" spans="1:18" x14ac:dyDescent="0.3">
      <c r="A42" s="8">
        <v>40</v>
      </c>
      <c r="B42" s="9">
        <v>187</v>
      </c>
      <c r="E42" s="8" t="s">
        <v>18</v>
      </c>
      <c r="F42" s="10">
        <f>STDEVA(F30:F39)</f>
        <v>148.27152270225204</v>
      </c>
      <c r="G42" s="4">
        <f t="shared" ref="G42:Q42" si="3">STDEVA(G30:G39)</f>
        <v>61.847123349972208</v>
      </c>
      <c r="H42" s="4">
        <f t="shared" si="3"/>
        <v>105.81540530565486</v>
      </c>
      <c r="I42" s="10">
        <f t="shared" si="3"/>
        <v>70.022932751428741</v>
      </c>
      <c r="J42" s="10">
        <f t="shared" si="3"/>
        <v>107.49372074684157</v>
      </c>
      <c r="K42" s="4">
        <f t="shared" si="3"/>
        <v>116.5931196750287</v>
      </c>
      <c r="L42" s="4">
        <f t="shared" si="3"/>
        <v>116.37511188680622</v>
      </c>
      <c r="M42" s="10">
        <f t="shared" si="3"/>
        <v>130.3976823243249</v>
      </c>
      <c r="N42" s="10">
        <f t="shared" si="3"/>
        <v>101.97821118040635</v>
      </c>
      <c r="O42" s="4">
        <f t="shared" si="3"/>
        <v>85.104445633977647</v>
      </c>
      <c r="P42" s="4">
        <f t="shared" si="3"/>
        <v>124.22868697151497</v>
      </c>
      <c r="Q42" s="10">
        <f t="shared" si="3"/>
        <v>142.78655398881227</v>
      </c>
      <c r="R42" s="9"/>
    </row>
    <row r="43" spans="1:18" x14ac:dyDescent="0.3">
      <c r="A43" s="8">
        <v>41</v>
      </c>
      <c r="B43" s="9">
        <v>201</v>
      </c>
      <c r="E43" s="8"/>
      <c r="R43" s="9"/>
    </row>
    <row r="44" spans="1:18" x14ac:dyDescent="0.3">
      <c r="A44" s="8">
        <v>42</v>
      </c>
      <c r="B44" s="9">
        <v>177</v>
      </c>
      <c r="E44" s="8"/>
      <c r="R44" s="9"/>
    </row>
    <row r="45" spans="1:18" x14ac:dyDescent="0.3">
      <c r="A45" s="8">
        <v>43</v>
      </c>
      <c r="B45" s="9">
        <v>137</v>
      </c>
      <c r="E45" s="8"/>
      <c r="R45" s="9"/>
    </row>
    <row r="46" spans="1:18" x14ac:dyDescent="0.3">
      <c r="A46" s="8">
        <v>44</v>
      </c>
      <c r="B46" s="9">
        <v>158</v>
      </c>
      <c r="E46" s="15" t="s">
        <v>13</v>
      </c>
      <c r="F46" s="16">
        <f>AVERAGE(F41,I41,J41,M41,N41,Q41)</f>
        <v>793.6</v>
      </c>
      <c r="R46" s="9"/>
    </row>
    <row r="47" spans="1:18" ht="15" thickBot="1" x14ac:dyDescent="0.35">
      <c r="A47" s="8">
        <v>45</v>
      </c>
      <c r="B47" s="9">
        <v>192</v>
      </c>
      <c r="E47" s="17" t="s">
        <v>14</v>
      </c>
      <c r="F47" s="18">
        <f>AVERAGE(G41,H41,K41,L41,O41,P41)</f>
        <v>590.0333333333333</v>
      </c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20"/>
    </row>
    <row r="48" spans="1:18" x14ac:dyDescent="0.3">
      <c r="A48" s="8">
        <v>46</v>
      </c>
      <c r="B48" s="9">
        <v>120</v>
      </c>
    </row>
    <row r="49" spans="1:18" x14ac:dyDescent="0.3">
      <c r="A49" s="8">
        <v>47</v>
      </c>
      <c r="B49" s="9">
        <v>208</v>
      </c>
    </row>
    <row r="50" spans="1:18" ht="15" thickBot="1" x14ac:dyDescent="0.35">
      <c r="A50" s="8">
        <v>48</v>
      </c>
      <c r="B50" s="9">
        <v>185</v>
      </c>
    </row>
    <row r="51" spans="1:18" x14ac:dyDescent="0.3">
      <c r="A51" s="8">
        <v>49</v>
      </c>
      <c r="B51" s="9">
        <v>170</v>
      </c>
      <c r="E51" s="5" t="s">
        <v>19</v>
      </c>
      <c r="F51" s="6" t="s">
        <v>20</v>
      </c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7"/>
    </row>
    <row r="52" spans="1:18" x14ac:dyDescent="0.3">
      <c r="A52" s="8">
        <v>50</v>
      </c>
      <c r="B52" s="9">
        <v>198</v>
      </c>
      <c r="E52" s="8"/>
      <c r="R52" s="9"/>
    </row>
    <row r="53" spans="1:18" x14ac:dyDescent="0.3">
      <c r="A53" s="8">
        <v>51</v>
      </c>
      <c r="B53" s="9">
        <v>180</v>
      </c>
      <c r="E53" s="70" t="s">
        <v>21</v>
      </c>
      <c r="F53" s="71"/>
      <c r="G53" s="71"/>
      <c r="H53" s="71"/>
      <c r="I53" s="71"/>
      <c r="J53" s="71"/>
      <c r="K53" s="71"/>
      <c r="L53" s="71"/>
      <c r="M53" s="71"/>
      <c r="N53" s="71"/>
      <c r="O53" s="71"/>
      <c r="P53" s="71"/>
      <c r="Q53" s="71"/>
      <c r="R53" s="72"/>
    </row>
    <row r="54" spans="1:18" x14ac:dyDescent="0.3">
      <c r="A54" s="8">
        <v>52</v>
      </c>
      <c r="B54" s="9">
        <v>155</v>
      </c>
      <c r="E54" s="8" t="s">
        <v>12</v>
      </c>
      <c r="F54" s="10">
        <v>1</v>
      </c>
      <c r="G54" s="4">
        <v>2</v>
      </c>
      <c r="H54" s="4">
        <v>3</v>
      </c>
      <c r="I54" s="10">
        <v>4</v>
      </c>
      <c r="J54" s="10">
        <v>5</v>
      </c>
      <c r="K54" s="4">
        <v>6</v>
      </c>
      <c r="L54" s="4">
        <v>7</v>
      </c>
      <c r="M54" s="10">
        <v>8</v>
      </c>
      <c r="N54" s="10">
        <v>9</v>
      </c>
      <c r="O54" s="4">
        <v>10</v>
      </c>
      <c r="P54" s="4">
        <v>11</v>
      </c>
      <c r="Q54" s="10">
        <v>12</v>
      </c>
      <c r="R54" s="9"/>
    </row>
    <row r="55" spans="1:18" x14ac:dyDescent="0.3">
      <c r="A55" s="8">
        <v>53</v>
      </c>
      <c r="B55" s="9">
        <v>143</v>
      </c>
      <c r="E55" s="8">
        <v>1</v>
      </c>
      <c r="F55" s="11">
        <v>906</v>
      </c>
      <c r="G55" s="12">
        <v>838</v>
      </c>
      <c r="H55" s="12">
        <v>808</v>
      </c>
      <c r="I55" s="11">
        <v>818</v>
      </c>
      <c r="J55" s="11">
        <v>840</v>
      </c>
      <c r="K55" s="12">
        <v>938</v>
      </c>
      <c r="L55" s="12">
        <v>802</v>
      </c>
      <c r="M55" s="11">
        <v>1163</v>
      </c>
      <c r="N55" s="11">
        <v>947</v>
      </c>
      <c r="O55" s="12">
        <v>800</v>
      </c>
      <c r="P55" s="12">
        <v>521</v>
      </c>
      <c r="Q55" s="11">
        <v>945</v>
      </c>
      <c r="R55" s="9"/>
    </row>
    <row r="56" spans="1:18" x14ac:dyDescent="0.3">
      <c r="A56" s="8">
        <v>54</v>
      </c>
      <c r="B56" s="9">
        <v>177</v>
      </c>
      <c r="E56" s="8">
        <v>2</v>
      </c>
      <c r="F56" s="11">
        <v>884</v>
      </c>
      <c r="G56" s="12">
        <v>786</v>
      </c>
      <c r="H56" s="12">
        <v>767</v>
      </c>
      <c r="I56" s="11">
        <v>734</v>
      </c>
      <c r="J56" s="11">
        <v>887</v>
      </c>
      <c r="K56" s="12">
        <v>1131</v>
      </c>
      <c r="L56" s="12">
        <v>775</v>
      </c>
      <c r="M56" s="11">
        <v>947</v>
      </c>
      <c r="N56" s="11">
        <v>956</v>
      </c>
      <c r="O56" s="12">
        <v>934</v>
      </c>
      <c r="P56" s="12">
        <v>643</v>
      </c>
      <c r="Q56" s="11">
        <v>927</v>
      </c>
      <c r="R56" s="9"/>
    </row>
    <row r="57" spans="1:18" x14ac:dyDescent="0.3">
      <c r="A57" s="8">
        <v>55</v>
      </c>
      <c r="B57" s="9">
        <v>143</v>
      </c>
      <c r="E57" s="8">
        <v>3</v>
      </c>
      <c r="F57" s="11">
        <v>843</v>
      </c>
      <c r="G57" s="12">
        <v>684</v>
      </c>
      <c r="H57" s="12">
        <v>789</v>
      </c>
      <c r="I57" s="11">
        <v>774</v>
      </c>
      <c r="J57" s="11">
        <v>893</v>
      </c>
      <c r="K57" s="12">
        <v>1025</v>
      </c>
      <c r="L57" s="12">
        <v>946</v>
      </c>
      <c r="M57" s="11">
        <v>943</v>
      </c>
      <c r="N57" s="11">
        <v>695</v>
      </c>
      <c r="O57" s="12">
        <v>908</v>
      </c>
      <c r="P57" s="12">
        <v>521</v>
      </c>
      <c r="Q57" s="11">
        <v>744</v>
      </c>
      <c r="R57" s="9"/>
    </row>
    <row r="58" spans="1:18" x14ac:dyDescent="0.3">
      <c r="A58" s="8">
        <v>56</v>
      </c>
      <c r="B58" s="9">
        <v>135</v>
      </c>
      <c r="E58" s="8">
        <v>4</v>
      </c>
      <c r="F58" s="11">
        <v>963</v>
      </c>
      <c r="G58" s="12">
        <v>652</v>
      </c>
      <c r="H58" s="12">
        <v>775</v>
      </c>
      <c r="I58" s="11">
        <v>735</v>
      </c>
      <c r="J58" s="11">
        <v>1004</v>
      </c>
      <c r="K58" s="12">
        <v>819</v>
      </c>
      <c r="L58" s="12">
        <v>826</v>
      </c>
      <c r="M58" s="11">
        <v>983</v>
      </c>
      <c r="N58" s="11">
        <v>790</v>
      </c>
      <c r="O58" s="12">
        <v>787</v>
      </c>
      <c r="P58" s="12">
        <v>752</v>
      </c>
      <c r="Q58" s="11">
        <v>621</v>
      </c>
      <c r="R58" s="9"/>
    </row>
    <row r="59" spans="1:18" x14ac:dyDescent="0.3">
      <c r="A59" s="8">
        <v>57</v>
      </c>
      <c r="B59" s="9">
        <v>163</v>
      </c>
      <c r="E59" s="8">
        <v>5</v>
      </c>
      <c r="F59" s="11">
        <v>1078</v>
      </c>
      <c r="G59" s="12">
        <v>872</v>
      </c>
      <c r="H59" s="12">
        <v>689</v>
      </c>
      <c r="I59" s="11">
        <v>590</v>
      </c>
      <c r="J59" s="11">
        <v>845</v>
      </c>
      <c r="K59" s="12">
        <v>800</v>
      </c>
      <c r="L59" s="12">
        <v>841</v>
      </c>
      <c r="M59" s="11">
        <v>931</v>
      </c>
      <c r="N59" s="11">
        <v>637</v>
      </c>
      <c r="O59" s="12">
        <v>1035</v>
      </c>
      <c r="P59" s="12">
        <v>748</v>
      </c>
      <c r="Q59" s="11">
        <v>1015</v>
      </c>
      <c r="R59" s="9"/>
    </row>
    <row r="60" spans="1:18" x14ac:dyDescent="0.3">
      <c r="A60" s="8">
        <v>58</v>
      </c>
      <c r="B60" s="9">
        <v>150</v>
      </c>
      <c r="E60" s="8">
        <v>6</v>
      </c>
      <c r="F60" s="11">
        <v>974</v>
      </c>
      <c r="G60" s="12">
        <v>693</v>
      </c>
      <c r="H60" s="12">
        <v>755</v>
      </c>
      <c r="I60" s="11">
        <v>763</v>
      </c>
      <c r="J60" s="11">
        <v>862</v>
      </c>
      <c r="K60" s="12">
        <v>761</v>
      </c>
      <c r="L60" s="12">
        <v>963</v>
      </c>
      <c r="M60" s="11">
        <v>887</v>
      </c>
      <c r="N60" s="11">
        <v>772</v>
      </c>
      <c r="O60" s="12">
        <v>958</v>
      </c>
      <c r="P60" s="12">
        <v>685</v>
      </c>
      <c r="Q60" s="11">
        <v>686</v>
      </c>
      <c r="R60" s="9"/>
    </row>
    <row r="61" spans="1:18" x14ac:dyDescent="0.3">
      <c r="A61" s="8">
        <v>59</v>
      </c>
      <c r="B61" s="9">
        <v>139</v>
      </c>
      <c r="E61" s="8">
        <v>7</v>
      </c>
      <c r="F61" s="11">
        <v>847</v>
      </c>
      <c r="G61" s="12">
        <v>756</v>
      </c>
      <c r="H61" s="12">
        <v>627</v>
      </c>
      <c r="I61" s="11">
        <v>795</v>
      </c>
      <c r="J61" s="11">
        <v>838</v>
      </c>
      <c r="K61" s="12">
        <v>794</v>
      </c>
      <c r="L61" s="12">
        <v>751</v>
      </c>
      <c r="M61" s="11">
        <v>819</v>
      </c>
      <c r="N61" s="11">
        <v>727</v>
      </c>
      <c r="O61" s="12">
        <v>785</v>
      </c>
      <c r="P61" s="12">
        <v>742</v>
      </c>
      <c r="Q61" s="11">
        <v>714</v>
      </c>
      <c r="R61" s="9"/>
    </row>
    <row r="62" spans="1:18" x14ac:dyDescent="0.3">
      <c r="A62" s="8">
        <v>60</v>
      </c>
      <c r="B62" s="9">
        <v>137</v>
      </c>
      <c r="E62" s="8">
        <v>8</v>
      </c>
      <c r="F62" s="11">
        <v>978</v>
      </c>
      <c r="G62" s="12">
        <v>989</v>
      </c>
      <c r="H62" s="12">
        <v>866</v>
      </c>
      <c r="I62" s="11">
        <v>848</v>
      </c>
      <c r="J62" s="11">
        <v>765</v>
      </c>
      <c r="K62" s="12">
        <v>1107</v>
      </c>
      <c r="L62" s="12">
        <v>620</v>
      </c>
      <c r="M62" s="11">
        <v>1103</v>
      </c>
      <c r="N62" s="11">
        <v>938</v>
      </c>
      <c r="O62" s="12">
        <v>921</v>
      </c>
      <c r="P62" s="12">
        <v>571</v>
      </c>
      <c r="Q62" s="11">
        <v>833</v>
      </c>
      <c r="R62" s="9"/>
    </row>
    <row r="63" spans="1:18" x14ac:dyDescent="0.3">
      <c r="A63" s="8">
        <v>61</v>
      </c>
      <c r="B63" s="9">
        <v>154</v>
      </c>
      <c r="E63" s="8">
        <v>9</v>
      </c>
      <c r="F63" s="11">
        <v>893</v>
      </c>
      <c r="G63" s="12">
        <v>773</v>
      </c>
      <c r="H63" s="12">
        <v>597</v>
      </c>
      <c r="I63" s="11">
        <v>880</v>
      </c>
      <c r="J63" s="11">
        <v>941</v>
      </c>
      <c r="K63" s="12">
        <v>685</v>
      </c>
      <c r="L63" s="12">
        <v>866</v>
      </c>
      <c r="M63" s="11">
        <v>1181</v>
      </c>
      <c r="N63" s="11">
        <v>948</v>
      </c>
      <c r="O63" s="12">
        <v>745</v>
      </c>
      <c r="P63" s="12">
        <v>602</v>
      </c>
      <c r="Q63" s="11">
        <v>970</v>
      </c>
      <c r="R63" s="9"/>
    </row>
    <row r="64" spans="1:18" x14ac:dyDescent="0.3">
      <c r="A64" s="8">
        <v>62</v>
      </c>
      <c r="B64" s="9">
        <v>154</v>
      </c>
      <c r="E64" s="8">
        <v>10</v>
      </c>
      <c r="F64" s="11">
        <v>1032</v>
      </c>
      <c r="G64" s="12">
        <v>927</v>
      </c>
      <c r="H64" s="12">
        <v>796</v>
      </c>
      <c r="I64" s="11">
        <v>983</v>
      </c>
      <c r="J64" s="11">
        <v>949</v>
      </c>
      <c r="K64" s="12">
        <v>698</v>
      </c>
      <c r="L64" s="12">
        <v>673</v>
      </c>
      <c r="M64" s="11">
        <v>910</v>
      </c>
      <c r="N64" s="11">
        <v>721</v>
      </c>
      <c r="O64" s="12">
        <v>901</v>
      </c>
      <c r="P64" s="12">
        <v>719</v>
      </c>
      <c r="Q64" s="11">
        <v>669</v>
      </c>
      <c r="R64" s="9"/>
    </row>
    <row r="65" spans="1:18" x14ac:dyDescent="0.3">
      <c r="A65" s="8">
        <v>63</v>
      </c>
      <c r="B65" s="9">
        <v>190</v>
      </c>
      <c r="E65" s="8"/>
      <c r="R65" s="9"/>
    </row>
    <row r="66" spans="1:18" x14ac:dyDescent="0.3">
      <c r="A66" s="8">
        <v>64</v>
      </c>
      <c r="B66" s="9">
        <v>169</v>
      </c>
      <c r="E66" s="8" t="s">
        <v>17</v>
      </c>
      <c r="F66" s="10">
        <f>AVERAGEA(F55:F64)</f>
        <v>939.8</v>
      </c>
      <c r="G66" s="4">
        <f t="shared" ref="G66:Q66" si="4">AVERAGEA(G55:G64)</f>
        <v>797</v>
      </c>
      <c r="H66" s="4">
        <f t="shared" si="4"/>
        <v>746.9</v>
      </c>
      <c r="I66" s="10">
        <f t="shared" si="4"/>
        <v>792</v>
      </c>
      <c r="J66" s="10">
        <f t="shared" si="4"/>
        <v>882.4</v>
      </c>
      <c r="K66" s="4">
        <f t="shared" si="4"/>
        <v>875.8</v>
      </c>
      <c r="L66" s="4">
        <f t="shared" si="4"/>
        <v>806.3</v>
      </c>
      <c r="M66" s="10">
        <f t="shared" si="4"/>
        <v>986.7</v>
      </c>
      <c r="N66" s="10">
        <f t="shared" si="4"/>
        <v>813.1</v>
      </c>
      <c r="O66" s="4">
        <f t="shared" si="4"/>
        <v>877.4</v>
      </c>
      <c r="P66" s="4">
        <f t="shared" si="4"/>
        <v>650.4</v>
      </c>
      <c r="Q66" s="10">
        <f t="shared" si="4"/>
        <v>812.4</v>
      </c>
      <c r="R66" s="9"/>
    </row>
    <row r="67" spans="1:18" x14ac:dyDescent="0.3">
      <c r="A67" s="8">
        <v>65</v>
      </c>
      <c r="B67" s="9">
        <v>142</v>
      </c>
      <c r="E67" s="8" t="s">
        <v>18</v>
      </c>
      <c r="F67" s="10">
        <f>STDEVA(F55:F64)</f>
        <v>78.31247949365698</v>
      </c>
      <c r="G67" s="4">
        <f t="shared" ref="G67:Q67" si="5">STDEVA(G55:G64)</f>
        <v>109.57392228283355</v>
      </c>
      <c r="H67" s="4">
        <f t="shared" si="5"/>
        <v>84.036301679691036</v>
      </c>
      <c r="I67" s="10">
        <f t="shared" si="5"/>
        <v>103.61681545214775</v>
      </c>
      <c r="J67" s="10">
        <f t="shared" si="5"/>
        <v>68.440079225877909</v>
      </c>
      <c r="K67" s="4">
        <f t="shared" si="5"/>
        <v>163.83243472117059</v>
      </c>
      <c r="L67" s="4">
        <f t="shared" si="5"/>
        <v>108.40259324491356</v>
      </c>
      <c r="M67" s="10">
        <f t="shared" si="5"/>
        <v>121.52187731707664</v>
      </c>
      <c r="N67" s="10">
        <f t="shared" si="5"/>
        <v>122.57646139813684</v>
      </c>
      <c r="O67" s="4">
        <f t="shared" si="5"/>
        <v>93.191797445435895</v>
      </c>
      <c r="P67" s="4">
        <f t="shared" si="5"/>
        <v>92.094396017226913</v>
      </c>
      <c r="Q67" s="10">
        <f t="shared" si="5"/>
        <v>143.20164493158293</v>
      </c>
      <c r="R67" s="9"/>
    </row>
    <row r="68" spans="1:18" x14ac:dyDescent="0.3">
      <c r="A68" s="8">
        <v>66</v>
      </c>
      <c r="B68" s="9">
        <v>142</v>
      </c>
      <c r="E68" s="8"/>
      <c r="R68" s="9"/>
    </row>
    <row r="69" spans="1:18" x14ac:dyDescent="0.3">
      <c r="A69" s="8">
        <v>67</v>
      </c>
      <c r="B69" s="9">
        <v>168</v>
      </c>
      <c r="E69" s="8"/>
      <c r="R69" s="9"/>
    </row>
    <row r="70" spans="1:18" x14ac:dyDescent="0.3">
      <c r="A70" s="8">
        <v>68</v>
      </c>
      <c r="B70" s="9">
        <v>154</v>
      </c>
      <c r="E70" s="8"/>
      <c r="R70" s="9"/>
    </row>
    <row r="71" spans="1:18" x14ac:dyDescent="0.3">
      <c r="A71" s="8">
        <v>69</v>
      </c>
      <c r="B71" s="9">
        <v>132</v>
      </c>
      <c r="E71" s="15" t="s">
        <v>13</v>
      </c>
      <c r="F71" s="16">
        <f>AVERAGE(F66,I66,J66,M66,N66,Q66)</f>
        <v>871.06666666666661</v>
      </c>
      <c r="R71" s="9"/>
    </row>
    <row r="72" spans="1:18" ht="15" thickBot="1" x14ac:dyDescent="0.35">
      <c r="A72" s="8">
        <v>70</v>
      </c>
      <c r="B72" s="9">
        <v>167</v>
      </c>
      <c r="E72" s="17" t="s">
        <v>14</v>
      </c>
      <c r="F72" s="18">
        <f>AVERAGE(G66,H66,K66,L66,O66,P66)</f>
        <v>792.29999999999984</v>
      </c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20"/>
    </row>
    <row r="73" spans="1:18" x14ac:dyDescent="0.3">
      <c r="A73" s="8">
        <v>71</v>
      </c>
      <c r="B73" s="9">
        <v>181</v>
      </c>
    </row>
    <row r="74" spans="1:18" x14ac:dyDescent="0.3">
      <c r="A74" s="8">
        <v>72</v>
      </c>
      <c r="B74" s="9">
        <v>129</v>
      </c>
    </row>
    <row r="75" spans="1:18" ht="15" thickBot="1" x14ac:dyDescent="0.35">
      <c r="A75" s="8">
        <v>73</v>
      </c>
      <c r="B75" s="9">
        <v>165</v>
      </c>
    </row>
    <row r="76" spans="1:18" x14ac:dyDescent="0.3">
      <c r="A76" s="8">
        <v>74</v>
      </c>
      <c r="B76" s="9">
        <v>272</v>
      </c>
      <c r="E76" s="5" t="s">
        <v>22</v>
      </c>
      <c r="F76" s="6" t="s">
        <v>23</v>
      </c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7"/>
    </row>
    <row r="77" spans="1:18" x14ac:dyDescent="0.3">
      <c r="A77" s="8">
        <v>75</v>
      </c>
      <c r="B77" s="9">
        <v>184</v>
      </c>
      <c r="E77" s="8"/>
      <c r="R77" s="9"/>
    </row>
    <row r="78" spans="1:18" x14ac:dyDescent="0.3">
      <c r="A78" s="8">
        <v>76</v>
      </c>
      <c r="B78" s="9">
        <v>179</v>
      </c>
      <c r="E78" s="70" t="s">
        <v>21</v>
      </c>
      <c r="F78" s="71"/>
      <c r="G78" s="71"/>
      <c r="H78" s="71"/>
      <c r="I78" s="71"/>
      <c r="J78" s="71"/>
      <c r="K78" s="71"/>
      <c r="L78" s="71"/>
      <c r="M78" s="71"/>
      <c r="N78" s="71"/>
      <c r="O78" s="71"/>
      <c r="P78" s="71"/>
      <c r="Q78" s="71"/>
      <c r="R78" s="72"/>
    </row>
    <row r="79" spans="1:18" x14ac:dyDescent="0.3">
      <c r="A79" s="8">
        <v>77</v>
      </c>
      <c r="B79" s="9">
        <v>150</v>
      </c>
      <c r="E79" s="8" t="s">
        <v>12</v>
      </c>
      <c r="F79" s="10">
        <v>1</v>
      </c>
      <c r="G79" s="4">
        <v>2</v>
      </c>
      <c r="H79" s="4">
        <v>3</v>
      </c>
      <c r="I79" s="10">
        <v>4</v>
      </c>
      <c r="J79" s="10">
        <v>5</v>
      </c>
      <c r="K79" s="4">
        <v>6</v>
      </c>
      <c r="L79" s="4">
        <v>7</v>
      </c>
      <c r="M79" s="10">
        <v>8</v>
      </c>
      <c r="N79" s="10">
        <v>9</v>
      </c>
      <c r="O79" s="4">
        <v>10</v>
      </c>
      <c r="P79" s="4">
        <v>11</v>
      </c>
      <c r="Q79" s="10">
        <v>12</v>
      </c>
      <c r="R79" s="9"/>
    </row>
    <row r="80" spans="1:18" x14ac:dyDescent="0.3">
      <c r="A80" s="8">
        <v>78</v>
      </c>
      <c r="B80" s="9">
        <v>182</v>
      </c>
      <c r="E80" s="8">
        <v>1</v>
      </c>
      <c r="F80" s="11">
        <v>883</v>
      </c>
      <c r="G80" s="12">
        <v>1170</v>
      </c>
      <c r="H80" s="12">
        <v>990</v>
      </c>
      <c r="I80" s="11">
        <v>682</v>
      </c>
      <c r="J80" s="11">
        <v>1031</v>
      </c>
      <c r="K80" s="12">
        <v>974</v>
      </c>
      <c r="L80" s="12">
        <v>1142</v>
      </c>
      <c r="M80" s="11">
        <v>987</v>
      </c>
      <c r="N80" s="11">
        <v>983</v>
      </c>
      <c r="O80" s="12">
        <v>1129</v>
      </c>
      <c r="P80" s="12">
        <v>985</v>
      </c>
      <c r="Q80" s="11">
        <v>839</v>
      </c>
      <c r="R80" s="9"/>
    </row>
    <row r="81" spans="1:18" x14ac:dyDescent="0.3">
      <c r="A81" s="8">
        <v>79</v>
      </c>
      <c r="B81" s="9">
        <v>175</v>
      </c>
      <c r="E81" s="8">
        <v>2</v>
      </c>
      <c r="F81" s="11">
        <v>986</v>
      </c>
      <c r="G81" s="12">
        <v>988</v>
      </c>
      <c r="H81" s="12">
        <v>995</v>
      </c>
      <c r="I81" s="11">
        <v>894</v>
      </c>
      <c r="J81" s="11">
        <v>867</v>
      </c>
      <c r="K81" s="12">
        <v>1267</v>
      </c>
      <c r="L81" s="12">
        <v>1133</v>
      </c>
      <c r="M81" s="11">
        <v>890</v>
      </c>
      <c r="N81" s="11">
        <v>921</v>
      </c>
      <c r="O81" s="12">
        <v>943</v>
      </c>
      <c r="P81" s="12">
        <v>858</v>
      </c>
      <c r="Q81" s="11">
        <v>770</v>
      </c>
      <c r="R81" s="9"/>
    </row>
    <row r="82" spans="1:18" x14ac:dyDescent="0.3">
      <c r="A82" s="8">
        <v>80</v>
      </c>
      <c r="B82" s="9">
        <v>214</v>
      </c>
      <c r="E82" s="8">
        <v>3</v>
      </c>
      <c r="F82" s="11">
        <v>1008</v>
      </c>
      <c r="G82" s="12">
        <v>742</v>
      </c>
      <c r="H82" s="12">
        <v>793</v>
      </c>
      <c r="I82" s="11">
        <v>936</v>
      </c>
      <c r="J82" s="11">
        <v>845</v>
      </c>
      <c r="K82" s="12">
        <v>1073</v>
      </c>
      <c r="L82" s="12">
        <v>967</v>
      </c>
      <c r="M82" s="11">
        <v>977</v>
      </c>
      <c r="N82" s="11">
        <v>1194</v>
      </c>
      <c r="O82" s="12">
        <v>1008</v>
      </c>
      <c r="P82" s="12">
        <v>745</v>
      </c>
      <c r="Q82" s="11">
        <v>677</v>
      </c>
      <c r="R82" s="9"/>
    </row>
    <row r="83" spans="1:18" x14ac:dyDescent="0.3">
      <c r="A83" s="8">
        <v>81</v>
      </c>
      <c r="B83" s="9">
        <v>204</v>
      </c>
      <c r="E83" s="8">
        <v>4</v>
      </c>
      <c r="F83" s="11">
        <v>1115</v>
      </c>
      <c r="G83" s="12">
        <v>1049</v>
      </c>
      <c r="H83" s="12">
        <v>1060</v>
      </c>
      <c r="I83" s="11">
        <v>856</v>
      </c>
      <c r="J83" s="11">
        <v>746</v>
      </c>
      <c r="K83" s="12">
        <v>1188</v>
      </c>
      <c r="L83" s="12">
        <v>1382</v>
      </c>
      <c r="M83" s="11">
        <v>957</v>
      </c>
      <c r="N83" s="11">
        <v>881</v>
      </c>
      <c r="O83" s="12">
        <v>937</v>
      </c>
      <c r="P83" s="12">
        <v>980</v>
      </c>
      <c r="Q83" s="11">
        <v>1045</v>
      </c>
      <c r="R83" s="9"/>
    </row>
    <row r="84" spans="1:18" x14ac:dyDescent="0.3">
      <c r="A84" s="8">
        <v>82</v>
      </c>
      <c r="B84" s="9">
        <v>141</v>
      </c>
      <c r="E84" s="8">
        <v>5</v>
      </c>
      <c r="F84" s="11">
        <v>844</v>
      </c>
      <c r="G84" s="12">
        <v>969</v>
      </c>
      <c r="H84" s="12">
        <v>977</v>
      </c>
      <c r="I84" s="11">
        <v>878</v>
      </c>
      <c r="J84" s="11">
        <v>985</v>
      </c>
      <c r="K84" s="12">
        <v>1048</v>
      </c>
      <c r="L84" s="12">
        <v>1204</v>
      </c>
      <c r="M84" s="11">
        <v>827</v>
      </c>
      <c r="N84" s="11">
        <v>1017</v>
      </c>
      <c r="O84" s="12">
        <v>969</v>
      </c>
      <c r="P84" s="12">
        <v>931</v>
      </c>
      <c r="Q84" s="11">
        <v>785</v>
      </c>
      <c r="R84" s="9"/>
    </row>
    <row r="85" spans="1:18" x14ac:dyDescent="0.3">
      <c r="A85" s="8">
        <v>83</v>
      </c>
      <c r="B85" s="9">
        <v>145</v>
      </c>
      <c r="E85" s="8">
        <v>6</v>
      </c>
      <c r="F85" s="11">
        <v>859</v>
      </c>
      <c r="G85" s="12">
        <v>973</v>
      </c>
      <c r="H85" s="12">
        <v>1025</v>
      </c>
      <c r="I85" s="11">
        <v>843</v>
      </c>
      <c r="J85" s="11">
        <v>1014</v>
      </c>
      <c r="K85" s="12">
        <v>978</v>
      </c>
      <c r="L85" s="12">
        <v>1149</v>
      </c>
      <c r="M85" s="11">
        <v>811</v>
      </c>
      <c r="N85" s="11">
        <v>902</v>
      </c>
      <c r="O85" s="12">
        <v>786</v>
      </c>
      <c r="P85" s="12">
        <v>1051</v>
      </c>
      <c r="Q85" s="11">
        <v>635</v>
      </c>
      <c r="R85" s="9"/>
    </row>
    <row r="86" spans="1:18" x14ac:dyDescent="0.3">
      <c r="A86" s="8">
        <v>84</v>
      </c>
      <c r="B86" s="9">
        <v>129</v>
      </c>
      <c r="E86" s="8">
        <v>7</v>
      </c>
      <c r="F86" s="11">
        <v>968</v>
      </c>
      <c r="G86" s="12">
        <v>1005</v>
      </c>
      <c r="H86" s="12">
        <v>1011</v>
      </c>
      <c r="I86" s="11">
        <v>708</v>
      </c>
      <c r="J86" s="11">
        <v>737</v>
      </c>
      <c r="K86" s="12">
        <v>1097</v>
      </c>
      <c r="L86" s="12">
        <v>1237</v>
      </c>
      <c r="M86" s="11">
        <v>983</v>
      </c>
      <c r="N86" s="11">
        <v>907</v>
      </c>
      <c r="O86" s="12">
        <v>1073</v>
      </c>
      <c r="P86" s="12">
        <v>956</v>
      </c>
      <c r="Q86" s="11">
        <v>672</v>
      </c>
      <c r="R86" s="9"/>
    </row>
    <row r="87" spans="1:18" x14ac:dyDescent="0.3">
      <c r="A87" s="8">
        <v>85</v>
      </c>
      <c r="B87" s="9">
        <v>201</v>
      </c>
      <c r="E87" s="8">
        <v>8</v>
      </c>
      <c r="F87" s="11">
        <v>1047</v>
      </c>
      <c r="G87" s="12">
        <v>947</v>
      </c>
      <c r="H87" s="12">
        <v>1073</v>
      </c>
      <c r="I87" s="11">
        <v>658</v>
      </c>
      <c r="J87" s="11">
        <v>873</v>
      </c>
      <c r="K87" s="12">
        <v>1067</v>
      </c>
      <c r="L87" s="12">
        <v>1105</v>
      </c>
      <c r="M87" s="11">
        <v>990</v>
      </c>
      <c r="N87" s="11">
        <v>948</v>
      </c>
      <c r="O87" s="12">
        <v>1102</v>
      </c>
      <c r="P87" s="12">
        <v>1092</v>
      </c>
      <c r="Q87" s="11">
        <v>681</v>
      </c>
      <c r="R87" s="9"/>
    </row>
    <row r="88" spans="1:18" x14ac:dyDescent="0.3">
      <c r="A88" s="8">
        <v>86</v>
      </c>
      <c r="B88" s="9">
        <v>133</v>
      </c>
      <c r="E88" s="8">
        <v>9</v>
      </c>
      <c r="F88" s="11">
        <v>1074</v>
      </c>
      <c r="G88" s="12">
        <v>1061</v>
      </c>
      <c r="H88" s="12">
        <v>993</v>
      </c>
      <c r="I88" s="11">
        <v>768</v>
      </c>
      <c r="J88" s="11">
        <v>852</v>
      </c>
      <c r="K88" s="12">
        <v>1148</v>
      </c>
      <c r="L88" s="12">
        <v>1198</v>
      </c>
      <c r="M88" s="11">
        <v>838</v>
      </c>
      <c r="N88" s="11">
        <v>900</v>
      </c>
      <c r="O88" s="12">
        <v>1020</v>
      </c>
      <c r="P88" s="12">
        <v>841</v>
      </c>
      <c r="Q88" s="11">
        <v>721</v>
      </c>
      <c r="R88" s="9"/>
    </row>
    <row r="89" spans="1:18" x14ac:dyDescent="0.3">
      <c r="A89" s="8">
        <v>87</v>
      </c>
      <c r="B89" s="9">
        <v>124</v>
      </c>
      <c r="E89" s="8">
        <v>10</v>
      </c>
      <c r="F89" s="11">
        <v>887</v>
      </c>
      <c r="G89" s="12">
        <v>915</v>
      </c>
      <c r="H89" s="12">
        <v>1008</v>
      </c>
      <c r="I89" s="11">
        <v>750</v>
      </c>
      <c r="J89" s="11">
        <v>901</v>
      </c>
      <c r="K89" s="12">
        <v>1250</v>
      </c>
      <c r="L89" s="12">
        <v>1039</v>
      </c>
      <c r="M89" s="11">
        <v>787</v>
      </c>
      <c r="N89" s="11">
        <v>928</v>
      </c>
      <c r="O89" s="12">
        <v>944</v>
      </c>
      <c r="P89" s="12">
        <v>981</v>
      </c>
      <c r="Q89" s="11">
        <v>824</v>
      </c>
      <c r="R89" s="9"/>
    </row>
    <row r="90" spans="1:18" x14ac:dyDescent="0.3">
      <c r="A90" s="8">
        <v>88</v>
      </c>
      <c r="B90" s="9">
        <v>172</v>
      </c>
      <c r="E90" s="8"/>
      <c r="R90" s="9"/>
    </row>
    <row r="91" spans="1:18" x14ac:dyDescent="0.3">
      <c r="A91" s="8">
        <v>89</v>
      </c>
      <c r="B91" s="9">
        <v>206</v>
      </c>
      <c r="E91" s="8" t="s">
        <v>17</v>
      </c>
      <c r="F91" s="10">
        <f>AVERAGEA(F80:F89)</f>
        <v>967.1</v>
      </c>
      <c r="G91" s="4">
        <f t="shared" ref="G91:Q91" si="6">AVERAGEA(G80:G89)</f>
        <v>981.9</v>
      </c>
      <c r="H91" s="4">
        <f t="shared" si="6"/>
        <v>992.5</v>
      </c>
      <c r="I91" s="10">
        <f t="shared" si="6"/>
        <v>797.3</v>
      </c>
      <c r="J91" s="10">
        <f t="shared" si="6"/>
        <v>885.1</v>
      </c>
      <c r="K91" s="4">
        <f t="shared" si="6"/>
        <v>1109</v>
      </c>
      <c r="L91" s="4">
        <f t="shared" si="6"/>
        <v>1155.5999999999999</v>
      </c>
      <c r="M91" s="10">
        <f t="shared" si="6"/>
        <v>904.7</v>
      </c>
      <c r="N91" s="10">
        <f t="shared" si="6"/>
        <v>958.1</v>
      </c>
      <c r="O91" s="4">
        <f t="shared" si="6"/>
        <v>991.1</v>
      </c>
      <c r="P91" s="4">
        <f t="shared" si="6"/>
        <v>942</v>
      </c>
      <c r="Q91" s="10">
        <f t="shared" si="6"/>
        <v>764.9</v>
      </c>
      <c r="R91" s="9"/>
    </row>
    <row r="92" spans="1:18" x14ac:dyDescent="0.3">
      <c r="A92" s="8">
        <v>90</v>
      </c>
      <c r="B92" s="9">
        <v>155</v>
      </c>
      <c r="E92" s="8" t="s">
        <v>18</v>
      </c>
      <c r="F92" s="10">
        <f>STDEVA(F80:F89)</f>
        <v>95.478269779044496</v>
      </c>
      <c r="G92" s="4">
        <f t="shared" ref="G92:Q92" si="7">STDEVA(G80:G89)</f>
        <v>110.65607379022043</v>
      </c>
      <c r="H92" s="4">
        <f t="shared" si="7"/>
        <v>76.542290416620162</v>
      </c>
      <c r="I92" s="10">
        <f t="shared" si="7"/>
        <v>96.841279077329887</v>
      </c>
      <c r="J92" s="10">
        <f t="shared" si="7"/>
        <v>101.43136705291053</v>
      </c>
      <c r="K92" s="4">
        <f t="shared" si="7"/>
        <v>102.69588328869101</v>
      </c>
      <c r="L92" s="4">
        <f t="shared" si="7"/>
        <v>112.78711510333676</v>
      </c>
      <c r="M92" s="10">
        <f t="shared" si="7"/>
        <v>82.64925891984754</v>
      </c>
      <c r="N92" s="10">
        <f t="shared" si="7"/>
        <v>92.616833123238337</v>
      </c>
      <c r="O92" s="4">
        <f t="shared" si="7"/>
        <v>99.530509002125683</v>
      </c>
      <c r="P92" s="4">
        <f t="shared" si="7"/>
        <v>103.05230602843285</v>
      </c>
      <c r="Q92" s="10">
        <f t="shared" si="7"/>
        <v>120.21596307386893</v>
      </c>
      <c r="R92" s="9"/>
    </row>
    <row r="93" spans="1:18" x14ac:dyDescent="0.3">
      <c r="A93" s="8">
        <v>91</v>
      </c>
      <c r="B93" s="9">
        <v>152</v>
      </c>
      <c r="E93" s="8"/>
      <c r="R93" s="9"/>
    </row>
    <row r="94" spans="1:18" x14ac:dyDescent="0.3">
      <c r="A94" s="8">
        <v>92</v>
      </c>
      <c r="B94" s="9">
        <v>124</v>
      </c>
      <c r="E94" s="8"/>
      <c r="R94" s="9"/>
    </row>
    <row r="95" spans="1:18" x14ac:dyDescent="0.3">
      <c r="A95" s="8">
        <v>93</v>
      </c>
      <c r="B95" s="9">
        <v>165</v>
      </c>
      <c r="E95" s="8"/>
      <c r="R95" s="9"/>
    </row>
    <row r="96" spans="1:18" x14ac:dyDescent="0.3">
      <c r="A96" s="8">
        <v>94</v>
      </c>
      <c r="B96" s="9">
        <v>180</v>
      </c>
      <c r="E96" s="15" t="s">
        <v>13</v>
      </c>
      <c r="F96" s="16">
        <f>AVERAGE(F91,I91,J91,M91,N91,Q91)</f>
        <v>879.5333333333333</v>
      </c>
      <c r="R96" s="9"/>
    </row>
    <row r="97" spans="1:18" ht="15" thickBot="1" x14ac:dyDescent="0.35">
      <c r="A97" s="8">
        <v>95</v>
      </c>
      <c r="B97" s="9">
        <v>176</v>
      </c>
      <c r="E97" s="17" t="s">
        <v>14</v>
      </c>
      <c r="F97" s="18">
        <f>AVERAGE(G91,H91,K91,L91,O91,P91)</f>
        <v>1028.6833333333334</v>
      </c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20"/>
    </row>
    <row r="98" spans="1:18" x14ac:dyDescent="0.3">
      <c r="A98" s="8">
        <v>96</v>
      </c>
      <c r="B98" s="9">
        <v>213</v>
      </c>
    </row>
    <row r="99" spans="1:18" x14ac:dyDescent="0.3">
      <c r="A99" s="8">
        <v>97</v>
      </c>
      <c r="B99" s="9">
        <v>159</v>
      </c>
    </row>
    <row r="100" spans="1:18" ht="15" thickBot="1" x14ac:dyDescent="0.35">
      <c r="A100" s="8">
        <v>98</v>
      </c>
      <c r="B100" s="9">
        <v>151</v>
      </c>
    </row>
    <row r="101" spans="1:18" x14ac:dyDescent="0.3">
      <c r="A101" s="8">
        <v>99</v>
      </c>
      <c r="B101" s="9">
        <v>142</v>
      </c>
      <c r="E101" s="5" t="s">
        <v>24</v>
      </c>
      <c r="F101" s="6" t="s">
        <v>25</v>
      </c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7"/>
    </row>
    <row r="102" spans="1:18" x14ac:dyDescent="0.3">
      <c r="A102" s="8">
        <v>100</v>
      </c>
      <c r="B102" s="9">
        <v>178</v>
      </c>
      <c r="E102" s="8"/>
      <c r="R102" s="9"/>
    </row>
    <row r="103" spans="1:18" x14ac:dyDescent="0.3">
      <c r="A103" s="8" t="s">
        <v>5</v>
      </c>
      <c r="B103" s="9">
        <f>AVERAGE(B3:B102)</f>
        <v>175.63</v>
      </c>
      <c r="E103" s="70" t="s">
        <v>21</v>
      </c>
      <c r="F103" s="71"/>
      <c r="G103" s="71"/>
      <c r="H103" s="71"/>
      <c r="I103" s="71"/>
      <c r="J103" s="71"/>
      <c r="K103" s="71"/>
      <c r="L103" s="71"/>
      <c r="M103" s="71"/>
      <c r="N103" s="71"/>
      <c r="O103" s="71"/>
      <c r="P103" s="71"/>
      <c r="Q103" s="71"/>
      <c r="R103" s="72"/>
    </row>
    <row r="104" spans="1:18" x14ac:dyDescent="0.3">
      <c r="A104" s="8" t="s">
        <v>6</v>
      </c>
      <c r="B104" s="9">
        <f>STDEVA(B3:B102)</f>
        <v>35.200050218054173</v>
      </c>
      <c r="E104" s="8" t="s">
        <v>12</v>
      </c>
      <c r="F104" s="10">
        <v>1</v>
      </c>
      <c r="G104" s="4">
        <v>2</v>
      </c>
      <c r="H104" s="4">
        <v>3</v>
      </c>
      <c r="I104" s="10">
        <v>4</v>
      </c>
      <c r="J104" s="10">
        <v>5</v>
      </c>
      <c r="K104" s="4">
        <v>6</v>
      </c>
      <c r="L104" s="4">
        <v>7</v>
      </c>
      <c r="M104" s="10">
        <v>8</v>
      </c>
      <c r="N104" s="10">
        <v>9</v>
      </c>
      <c r="O104" s="4">
        <v>10</v>
      </c>
      <c r="P104" s="4">
        <v>11</v>
      </c>
      <c r="Q104" s="10">
        <v>12</v>
      </c>
      <c r="R104" s="9"/>
    </row>
    <row r="105" spans="1:18" x14ac:dyDescent="0.3">
      <c r="A105" s="8"/>
      <c r="B105" s="9"/>
      <c r="E105" s="8">
        <v>1</v>
      </c>
      <c r="F105" s="11">
        <v>810</v>
      </c>
      <c r="G105" s="12">
        <v>1019</v>
      </c>
      <c r="H105" s="12">
        <v>905</v>
      </c>
      <c r="I105" s="11">
        <v>863</v>
      </c>
      <c r="J105" s="11">
        <v>932</v>
      </c>
      <c r="K105" s="12">
        <v>1029</v>
      </c>
      <c r="L105" s="12">
        <v>1105</v>
      </c>
      <c r="M105" s="11">
        <v>907</v>
      </c>
      <c r="N105" s="11">
        <v>864</v>
      </c>
      <c r="O105" s="12">
        <v>1025</v>
      </c>
      <c r="P105" s="12">
        <v>1166</v>
      </c>
      <c r="Q105" s="11">
        <v>1063</v>
      </c>
      <c r="R105" s="9"/>
    </row>
    <row r="106" spans="1:18" x14ac:dyDescent="0.3">
      <c r="A106" s="8" t="s">
        <v>4</v>
      </c>
      <c r="B106" s="9">
        <f>B103/10</f>
        <v>17.562999999999999</v>
      </c>
      <c r="E106" s="8">
        <v>2</v>
      </c>
      <c r="F106" s="11">
        <v>938</v>
      </c>
      <c r="G106" s="12">
        <v>1024</v>
      </c>
      <c r="H106" s="12">
        <v>898</v>
      </c>
      <c r="I106" s="11">
        <v>789</v>
      </c>
      <c r="J106" s="11">
        <v>1068</v>
      </c>
      <c r="K106" s="12">
        <v>994</v>
      </c>
      <c r="L106" s="12">
        <v>924</v>
      </c>
      <c r="M106" s="11">
        <v>1004</v>
      </c>
      <c r="N106" s="11">
        <v>859</v>
      </c>
      <c r="O106" s="12">
        <v>856</v>
      </c>
      <c r="P106" s="12">
        <v>857</v>
      </c>
      <c r="Q106" s="11">
        <v>872</v>
      </c>
      <c r="R106" s="9"/>
    </row>
    <row r="107" spans="1:18" x14ac:dyDescent="0.3">
      <c r="A107" s="8"/>
      <c r="B107" s="9"/>
      <c r="E107" s="8">
        <v>3</v>
      </c>
      <c r="F107" s="11">
        <v>787</v>
      </c>
      <c r="G107" s="12">
        <v>1200</v>
      </c>
      <c r="H107" s="12">
        <v>915</v>
      </c>
      <c r="I107" s="11">
        <v>650</v>
      </c>
      <c r="J107" s="11">
        <v>953</v>
      </c>
      <c r="K107" s="12">
        <v>892</v>
      </c>
      <c r="L107" s="12">
        <v>909</v>
      </c>
      <c r="M107" s="11">
        <v>964</v>
      </c>
      <c r="N107" s="11">
        <v>731</v>
      </c>
      <c r="O107" s="12">
        <v>875</v>
      </c>
      <c r="P107" s="12">
        <v>1197</v>
      </c>
      <c r="Q107" s="11">
        <v>856</v>
      </c>
      <c r="R107" s="9"/>
    </row>
    <row r="108" spans="1:18" x14ac:dyDescent="0.3">
      <c r="A108" s="8" t="s">
        <v>7</v>
      </c>
      <c r="B108" s="9">
        <v>2500</v>
      </c>
      <c r="E108" s="8">
        <v>4</v>
      </c>
      <c r="F108" s="11">
        <v>843</v>
      </c>
      <c r="G108" s="12">
        <v>1043</v>
      </c>
      <c r="H108" s="12">
        <v>786</v>
      </c>
      <c r="I108" s="11">
        <v>832</v>
      </c>
      <c r="J108" s="11">
        <v>1051</v>
      </c>
      <c r="K108" s="12">
        <v>1004</v>
      </c>
      <c r="L108" s="12">
        <v>1210</v>
      </c>
      <c r="M108" s="11">
        <v>895</v>
      </c>
      <c r="N108" s="11">
        <v>719</v>
      </c>
      <c r="O108" s="12">
        <v>822</v>
      </c>
      <c r="P108" s="12">
        <v>997</v>
      </c>
      <c r="Q108" s="11">
        <v>857</v>
      </c>
      <c r="R108" s="9"/>
    </row>
    <row r="109" spans="1:18" ht="15" thickBot="1" x14ac:dyDescent="0.35">
      <c r="A109" s="21" t="s">
        <v>8</v>
      </c>
      <c r="B109" s="22">
        <f>(B103*250)/1000</f>
        <v>43.907499999999999</v>
      </c>
      <c r="E109" s="8">
        <v>5</v>
      </c>
      <c r="F109" s="11">
        <v>759</v>
      </c>
      <c r="G109" s="12">
        <v>992</v>
      </c>
      <c r="H109" s="12">
        <v>880</v>
      </c>
      <c r="I109" s="11">
        <v>819</v>
      </c>
      <c r="J109" s="11">
        <v>993</v>
      </c>
      <c r="K109" s="12">
        <v>985</v>
      </c>
      <c r="L109" s="12">
        <v>1110</v>
      </c>
      <c r="M109" s="11">
        <v>980</v>
      </c>
      <c r="N109" s="11">
        <v>668</v>
      </c>
      <c r="O109" s="12">
        <v>879</v>
      </c>
      <c r="P109" s="12">
        <v>1194</v>
      </c>
      <c r="Q109" s="11">
        <v>718</v>
      </c>
      <c r="R109" s="9"/>
    </row>
    <row r="110" spans="1:18" x14ac:dyDescent="0.3">
      <c r="E110" s="8">
        <v>6</v>
      </c>
      <c r="F110" s="11">
        <v>906</v>
      </c>
      <c r="G110" s="12">
        <v>881</v>
      </c>
      <c r="H110" s="12">
        <v>981</v>
      </c>
      <c r="I110" s="11">
        <v>758</v>
      </c>
      <c r="J110" s="11">
        <v>720</v>
      </c>
      <c r="K110" s="12">
        <v>1008</v>
      </c>
      <c r="L110" s="12">
        <v>992</v>
      </c>
      <c r="M110" s="11">
        <v>915</v>
      </c>
      <c r="N110" s="11">
        <v>851</v>
      </c>
      <c r="O110" s="12">
        <v>867</v>
      </c>
      <c r="P110" s="12">
        <v>968</v>
      </c>
      <c r="Q110" s="11">
        <v>829</v>
      </c>
      <c r="R110" s="9"/>
    </row>
    <row r="111" spans="1:18" x14ac:dyDescent="0.3">
      <c r="E111" s="8">
        <v>7</v>
      </c>
      <c r="F111" s="11">
        <v>849</v>
      </c>
      <c r="G111" s="12">
        <v>989</v>
      </c>
      <c r="H111" s="12">
        <v>827</v>
      </c>
      <c r="I111" s="11">
        <v>755</v>
      </c>
      <c r="J111" s="11">
        <v>892</v>
      </c>
      <c r="K111" s="12">
        <v>999</v>
      </c>
      <c r="L111" s="12">
        <v>1030</v>
      </c>
      <c r="M111" s="11">
        <v>1037</v>
      </c>
      <c r="N111" s="11">
        <v>905</v>
      </c>
      <c r="O111" s="12">
        <v>917</v>
      </c>
      <c r="P111" s="12">
        <v>986</v>
      </c>
      <c r="Q111" s="11">
        <v>898</v>
      </c>
      <c r="R111" s="9"/>
    </row>
    <row r="112" spans="1:18" x14ac:dyDescent="0.3">
      <c r="E112" s="8">
        <v>8</v>
      </c>
      <c r="F112" s="11">
        <v>797</v>
      </c>
      <c r="G112" s="12">
        <v>965</v>
      </c>
      <c r="H112" s="12">
        <v>864</v>
      </c>
      <c r="I112" s="11">
        <v>717</v>
      </c>
      <c r="J112" s="11">
        <v>936</v>
      </c>
      <c r="K112" s="12">
        <v>842</v>
      </c>
      <c r="L112" s="12">
        <v>814</v>
      </c>
      <c r="M112" s="11">
        <v>930</v>
      </c>
      <c r="N112" s="11">
        <v>850</v>
      </c>
      <c r="O112" s="12">
        <v>989</v>
      </c>
      <c r="P112" s="12">
        <v>793</v>
      </c>
      <c r="Q112" s="11">
        <v>827</v>
      </c>
      <c r="R112" s="9"/>
    </row>
    <row r="113" spans="5:18" x14ac:dyDescent="0.3">
      <c r="E113" s="8">
        <v>9</v>
      </c>
      <c r="F113" s="11">
        <v>866</v>
      </c>
      <c r="G113" s="12">
        <v>1072</v>
      </c>
      <c r="H113" s="12">
        <v>950</v>
      </c>
      <c r="I113" s="11">
        <v>769</v>
      </c>
      <c r="J113" s="11">
        <v>796</v>
      </c>
      <c r="K113" s="12">
        <v>1048</v>
      </c>
      <c r="L113" s="12">
        <v>1080</v>
      </c>
      <c r="M113" s="11">
        <v>907</v>
      </c>
      <c r="N113" s="11">
        <v>720</v>
      </c>
      <c r="O113" s="12">
        <v>866</v>
      </c>
      <c r="P113" s="12">
        <v>1029</v>
      </c>
      <c r="Q113" s="11">
        <v>884</v>
      </c>
      <c r="R113" s="9"/>
    </row>
    <row r="114" spans="5:18" x14ac:dyDescent="0.3">
      <c r="E114" s="8">
        <v>10</v>
      </c>
      <c r="F114" s="11">
        <v>918</v>
      </c>
      <c r="G114" s="12">
        <v>1068</v>
      </c>
      <c r="H114" s="12">
        <v>1070</v>
      </c>
      <c r="I114" s="11">
        <v>754</v>
      </c>
      <c r="J114" s="11">
        <v>913</v>
      </c>
      <c r="K114" s="12">
        <v>1066</v>
      </c>
      <c r="L114" s="12">
        <v>959</v>
      </c>
      <c r="M114" s="11">
        <v>877</v>
      </c>
      <c r="N114" s="11">
        <v>744</v>
      </c>
      <c r="O114" s="12">
        <v>1035</v>
      </c>
      <c r="P114" s="12">
        <v>1023</v>
      </c>
      <c r="Q114" s="11">
        <v>798</v>
      </c>
      <c r="R114" s="9"/>
    </row>
    <row r="115" spans="5:18" x14ac:dyDescent="0.3">
      <c r="E115" s="8"/>
      <c r="R115" s="9"/>
    </row>
    <row r="116" spans="5:18" x14ac:dyDescent="0.3">
      <c r="E116" s="8" t="s">
        <v>17</v>
      </c>
      <c r="F116" s="10">
        <f>AVERAGEA(F105:F114)</f>
        <v>847.3</v>
      </c>
      <c r="G116" s="4">
        <f t="shared" ref="G116:Q116" si="8">AVERAGEA(G105:G114)</f>
        <v>1025.3</v>
      </c>
      <c r="H116" s="4">
        <f t="shared" si="8"/>
        <v>907.6</v>
      </c>
      <c r="I116" s="10">
        <f t="shared" si="8"/>
        <v>770.6</v>
      </c>
      <c r="J116" s="10">
        <f t="shared" si="8"/>
        <v>925.4</v>
      </c>
      <c r="K116" s="4">
        <f t="shared" si="8"/>
        <v>986.7</v>
      </c>
      <c r="L116" s="4">
        <f t="shared" si="8"/>
        <v>1013.3</v>
      </c>
      <c r="M116" s="10">
        <f t="shared" si="8"/>
        <v>941.6</v>
      </c>
      <c r="N116" s="10">
        <f t="shared" si="8"/>
        <v>791.1</v>
      </c>
      <c r="O116" s="4">
        <f t="shared" si="8"/>
        <v>913.1</v>
      </c>
      <c r="P116" s="4">
        <f t="shared" si="8"/>
        <v>1021</v>
      </c>
      <c r="Q116" s="10">
        <f t="shared" si="8"/>
        <v>860.2</v>
      </c>
      <c r="R116" s="9"/>
    </row>
    <row r="117" spans="5:18" x14ac:dyDescent="0.3">
      <c r="E117" s="8" t="s">
        <v>18</v>
      </c>
      <c r="F117" s="10">
        <f>STDEVA(F105:F114)</f>
        <v>59.996388780214659</v>
      </c>
      <c r="G117" s="4">
        <f t="shared" ref="G117:Q117" si="9">STDEVA(G105:G114)</f>
        <v>82.841280638204637</v>
      </c>
      <c r="H117" s="4">
        <f t="shared" si="9"/>
        <v>80.040545281056708</v>
      </c>
      <c r="I117" s="10">
        <f t="shared" si="9"/>
        <v>60.632224655431095</v>
      </c>
      <c r="J117" s="10">
        <f t="shared" si="9"/>
        <v>106.35391650313399</v>
      </c>
      <c r="K117" s="4">
        <f t="shared" si="9"/>
        <v>68.881621480462968</v>
      </c>
      <c r="L117" s="4">
        <f t="shared" si="9"/>
        <v>116.97772817459249</v>
      </c>
      <c r="M117" s="10">
        <f t="shared" si="9"/>
        <v>52.230684893503401</v>
      </c>
      <c r="N117" s="10">
        <f t="shared" si="9"/>
        <v>82.457329032118864</v>
      </c>
      <c r="O117" s="4">
        <f t="shared" si="9"/>
        <v>75.773712826781534</v>
      </c>
      <c r="P117" s="4">
        <f t="shared" si="9"/>
        <v>135.60072107314014</v>
      </c>
      <c r="Q117" s="10">
        <f t="shared" si="9"/>
        <v>87.84810122529052</v>
      </c>
      <c r="R117" s="9"/>
    </row>
    <row r="118" spans="5:18" x14ac:dyDescent="0.3">
      <c r="E118" s="8"/>
      <c r="R118" s="9"/>
    </row>
    <row r="119" spans="5:18" x14ac:dyDescent="0.3">
      <c r="E119" s="8"/>
      <c r="R119" s="9"/>
    </row>
    <row r="120" spans="5:18" x14ac:dyDescent="0.3">
      <c r="E120" s="8"/>
      <c r="R120" s="9"/>
    </row>
    <row r="121" spans="5:18" x14ac:dyDescent="0.3">
      <c r="E121" s="15" t="s">
        <v>13</v>
      </c>
      <c r="F121" s="16">
        <f>AVERAGE(F116,I116,J116,M116,N116,Q116)</f>
        <v>856.0333333333333</v>
      </c>
      <c r="R121" s="9"/>
    </row>
    <row r="122" spans="5:18" ht="15" thickBot="1" x14ac:dyDescent="0.35">
      <c r="E122" s="17" t="s">
        <v>14</v>
      </c>
      <c r="F122" s="18">
        <f>AVERAGE(G116,H116,K116,L116,O116,P116)</f>
        <v>977.83333333333348</v>
      </c>
      <c r="G122" s="19"/>
      <c r="H122" s="19"/>
      <c r="I122" s="19"/>
      <c r="J122" s="19"/>
      <c r="K122" s="19"/>
      <c r="L122" s="19"/>
      <c r="M122" s="19"/>
      <c r="N122" s="19"/>
      <c r="O122" s="19"/>
      <c r="P122" s="19"/>
      <c r="Q122" s="19"/>
      <c r="R122" s="20"/>
    </row>
  </sheetData>
  <mergeCells count="5">
    <mergeCell ref="E3:R3"/>
    <mergeCell ref="E28:R28"/>
    <mergeCell ref="E53:R53"/>
    <mergeCell ref="E78:R78"/>
    <mergeCell ref="E103:R10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493F1B-6703-4A1A-869C-9DCDD5A4A885}">
  <dimension ref="A1:S16"/>
  <sheetViews>
    <sheetView workbookViewId="0">
      <selection activeCell="I9" sqref="I9"/>
    </sheetView>
  </sheetViews>
  <sheetFormatPr defaultRowHeight="14.4" x14ac:dyDescent="0.3"/>
  <cols>
    <col min="1" max="1" width="18.77734375" style="34" bestFit="1" customWidth="1"/>
    <col min="9" max="10" width="9.109375" customWidth="1"/>
    <col min="11" max="11" width="10.88671875" customWidth="1"/>
  </cols>
  <sheetData>
    <row r="1" spans="1:19" s="29" customFormat="1" ht="31.8" thickBot="1" x14ac:dyDescent="0.35">
      <c r="A1" s="30" t="s">
        <v>44</v>
      </c>
      <c r="B1" s="27" t="s">
        <v>57</v>
      </c>
      <c r="C1" s="28" t="s">
        <v>56</v>
      </c>
      <c r="D1" s="28" t="s">
        <v>55</v>
      </c>
      <c r="E1" s="27" t="s">
        <v>54</v>
      </c>
      <c r="F1" s="28" t="s">
        <v>53</v>
      </c>
      <c r="G1" s="35" t="s">
        <v>52</v>
      </c>
      <c r="H1" s="36" t="s">
        <v>40</v>
      </c>
      <c r="I1" s="37" t="s">
        <v>41</v>
      </c>
      <c r="L1" s="27" t="s">
        <v>46</v>
      </c>
      <c r="M1" s="28" t="s">
        <v>47</v>
      </c>
      <c r="N1" s="28" t="s">
        <v>48</v>
      </c>
      <c r="O1" s="27" t="s">
        <v>49</v>
      </c>
      <c r="P1" s="28" t="s">
        <v>50</v>
      </c>
      <c r="Q1" s="35" t="s">
        <v>51</v>
      </c>
      <c r="R1" s="36" t="s">
        <v>42</v>
      </c>
      <c r="S1" s="37" t="s">
        <v>43</v>
      </c>
    </row>
    <row r="2" spans="1:19" ht="16.2" thickBot="1" x14ac:dyDescent="0.35">
      <c r="A2" s="31" t="s">
        <v>45</v>
      </c>
      <c r="B2" s="73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</row>
    <row r="3" spans="1:19" ht="16.2" thickBot="1" x14ac:dyDescent="0.35">
      <c r="A3" s="32" t="s">
        <v>26</v>
      </c>
      <c r="B3" s="23">
        <v>0.56999999999999995</v>
      </c>
      <c r="C3" s="24">
        <v>0.6</v>
      </c>
      <c r="D3" s="24">
        <v>0.62</v>
      </c>
      <c r="E3" s="23">
        <v>0.57999999999999996</v>
      </c>
      <c r="F3" s="24">
        <v>0.6</v>
      </c>
      <c r="G3" s="24">
        <v>0.45</v>
      </c>
      <c r="H3" s="2">
        <f>AVERAGE(B3:G3)</f>
        <v>0.57000000000000006</v>
      </c>
      <c r="I3" s="2">
        <f>STDEVA(B3:G3)</f>
        <v>6.1318838867023558E-2</v>
      </c>
      <c r="L3" s="23">
        <v>0.7</v>
      </c>
      <c r="M3" s="24">
        <v>0.68</v>
      </c>
      <c r="N3" s="24">
        <v>0.76</v>
      </c>
      <c r="O3" s="23">
        <v>0.77</v>
      </c>
      <c r="P3" s="24">
        <v>0.85</v>
      </c>
      <c r="Q3" s="24">
        <v>0.75</v>
      </c>
      <c r="R3" s="2">
        <f t="shared" ref="R3:R16" si="0">AVERAGE(L3:Q3)</f>
        <v>0.75166666666666659</v>
      </c>
      <c r="S3" s="2">
        <f t="shared" ref="S3:S16" si="1">STDEVA(L3:Q3)</f>
        <v>5.9805239458317248E-2</v>
      </c>
    </row>
    <row r="4" spans="1:19" ht="16.2" thickBot="1" x14ac:dyDescent="0.35">
      <c r="A4" s="33" t="s">
        <v>27</v>
      </c>
      <c r="B4" s="25">
        <v>36.119999999999997</v>
      </c>
      <c r="C4" s="26">
        <v>39.479999999999997</v>
      </c>
      <c r="D4" s="26">
        <v>40.229999999999997</v>
      </c>
      <c r="E4" s="25">
        <v>40.130000000000003</v>
      </c>
      <c r="F4" s="26">
        <v>39.39</v>
      </c>
      <c r="G4" s="26">
        <v>34.020000000000003</v>
      </c>
      <c r="H4" s="2">
        <f t="shared" ref="H4:H16" si="2">AVERAGE(B4:G4)</f>
        <v>38.228333333333332</v>
      </c>
      <c r="I4" s="2">
        <f t="shared" ref="I4:I16" si="3">STDEVA(B4:G4)</f>
        <v>2.5571188213821161</v>
      </c>
      <c r="L4" s="25">
        <v>30.14</v>
      </c>
      <c r="M4" s="26">
        <v>29.39</v>
      </c>
      <c r="N4" s="26">
        <v>32.770000000000003</v>
      </c>
      <c r="O4" s="25">
        <v>32.479999999999997</v>
      </c>
      <c r="P4" s="26">
        <v>32.43</v>
      </c>
      <c r="Q4" s="26">
        <v>31.69</v>
      </c>
      <c r="R4" s="2">
        <f t="shared" si="0"/>
        <v>31.483333333333334</v>
      </c>
      <c r="S4" s="2">
        <f t="shared" si="1"/>
        <v>1.3981654646953152</v>
      </c>
    </row>
    <row r="5" spans="1:19" ht="16.2" thickBot="1" x14ac:dyDescent="0.35">
      <c r="A5" s="33" t="s">
        <v>28</v>
      </c>
      <c r="B5" s="25">
        <v>9.07</v>
      </c>
      <c r="C5" s="26">
        <v>9.68</v>
      </c>
      <c r="D5" s="26">
        <v>10.27</v>
      </c>
      <c r="E5" s="25">
        <v>10.29</v>
      </c>
      <c r="F5" s="26">
        <v>10.29</v>
      </c>
      <c r="G5" s="26">
        <v>9.18</v>
      </c>
      <c r="H5" s="2">
        <f t="shared" si="2"/>
        <v>9.7966666666666669</v>
      </c>
      <c r="I5" s="2">
        <f t="shared" si="3"/>
        <v>0.57144261887495429</v>
      </c>
      <c r="L5" s="25">
        <v>6.75</v>
      </c>
      <c r="M5" s="26">
        <v>6.55</v>
      </c>
      <c r="N5" s="26">
        <v>6.91</v>
      </c>
      <c r="O5" s="25">
        <v>6.84</v>
      </c>
      <c r="P5" s="26">
        <v>7.04</v>
      </c>
      <c r="Q5" s="26">
        <v>7.29</v>
      </c>
      <c r="R5" s="2">
        <f t="shared" si="0"/>
        <v>6.8966666666666674</v>
      </c>
      <c r="S5" s="2">
        <f t="shared" si="1"/>
        <v>0.25311394008759514</v>
      </c>
    </row>
    <row r="6" spans="1:19" ht="16.2" thickBot="1" x14ac:dyDescent="0.35">
      <c r="A6" s="33" t="s">
        <v>29</v>
      </c>
      <c r="B6" s="25">
        <v>0.15</v>
      </c>
      <c r="C6" s="26">
        <v>0.13</v>
      </c>
      <c r="D6" s="26">
        <v>0.12</v>
      </c>
      <c r="E6" s="25">
        <v>0.11</v>
      </c>
      <c r="F6" s="26">
        <v>0.13</v>
      </c>
      <c r="G6" s="26">
        <v>0.08</v>
      </c>
      <c r="H6" s="2">
        <f t="shared" si="2"/>
        <v>0.12</v>
      </c>
      <c r="I6" s="2">
        <f t="shared" si="3"/>
        <v>2.3664319132398508E-2</v>
      </c>
      <c r="L6" s="25">
        <v>0.08</v>
      </c>
      <c r="M6" s="26">
        <v>7.0000000000000007E-2</v>
      </c>
      <c r="N6" s="26">
        <v>0.08</v>
      </c>
      <c r="O6" s="25">
        <v>7.0000000000000007E-2</v>
      </c>
      <c r="P6" s="26">
        <v>0.08</v>
      </c>
      <c r="Q6" s="26">
        <v>0.1</v>
      </c>
      <c r="R6" s="2">
        <f t="shared" si="0"/>
        <v>8.0000000000000016E-2</v>
      </c>
      <c r="S6" s="2">
        <f t="shared" si="1"/>
        <v>1.095445115010329E-2</v>
      </c>
    </row>
    <row r="7" spans="1:19" ht="16.2" thickBot="1" x14ac:dyDescent="0.35">
      <c r="A7" s="33" t="s">
        <v>30</v>
      </c>
      <c r="B7" s="25">
        <v>0.13</v>
      </c>
      <c r="C7" s="26">
        <v>0.15</v>
      </c>
      <c r="D7" s="26">
        <v>0.13</v>
      </c>
      <c r="E7" s="25">
        <v>0.12</v>
      </c>
      <c r="F7" s="26">
        <v>0.12</v>
      </c>
      <c r="G7" s="26">
        <v>0.13</v>
      </c>
      <c r="H7" s="2">
        <f t="shared" si="2"/>
        <v>0.13</v>
      </c>
      <c r="I7" s="2">
        <f t="shared" si="3"/>
        <v>1.0954451150103323E-2</v>
      </c>
      <c r="L7" s="25">
        <v>0.14000000000000001</v>
      </c>
      <c r="M7" s="26">
        <v>0.13</v>
      </c>
      <c r="N7" s="26">
        <v>0.12</v>
      </c>
      <c r="O7" s="25">
        <v>0.13</v>
      </c>
      <c r="P7" s="26">
        <v>0.15</v>
      </c>
      <c r="Q7" s="26">
        <v>0.15</v>
      </c>
      <c r="R7" s="2">
        <f t="shared" si="0"/>
        <v>0.13666666666666669</v>
      </c>
      <c r="S7" s="2">
        <f t="shared" si="1"/>
        <v>1.2110601416389965E-2</v>
      </c>
    </row>
    <row r="8" spans="1:19" ht="16.2" thickBot="1" x14ac:dyDescent="0.35">
      <c r="A8" s="33" t="s">
        <v>31</v>
      </c>
      <c r="B8" s="25">
        <v>11.88</v>
      </c>
      <c r="C8" s="26">
        <v>11.85</v>
      </c>
      <c r="D8" s="26">
        <v>13.03</v>
      </c>
      <c r="E8" s="25">
        <v>12.96</v>
      </c>
      <c r="F8" s="26">
        <v>13.32</v>
      </c>
      <c r="G8" s="26">
        <v>12.28</v>
      </c>
      <c r="H8" s="2">
        <f t="shared" si="2"/>
        <v>12.553333333333333</v>
      </c>
      <c r="I8" s="2">
        <f t="shared" si="3"/>
        <v>0.63295076164474806</v>
      </c>
      <c r="L8" s="25">
        <v>11.42</v>
      </c>
      <c r="M8" s="26">
        <v>11.33</v>
      </c>
      <c r="N8" s="26">
        <v>10.71</v>
      </c>
      <c r="O8" s="25">
        <v>11.65</v>
      </c>
      <c r="P8" s="26">
        <v>13.03</v>
      </c>
      <c r="Q8" s="26">
        <v>13.73</v>
      </c>
      <c r="R8" s="2">
        <f t="shared" si="0"/>
        <v>11.978333333333333</v>
      </c>
      <c r="S8" s="2">
        <f t="shared" si="1"/>
        <v>1.1509025443827405</v>
      </c>
    </row>
    <row r="9" spans="1:19" ht="16.2" thickBot="1" x14ac:dyDescent="0.35">
      <c r="A9" s="33" t="s">
        <v>32</v>
      </c>
      <c r="B9" s="25">
        <v>2.8</v>
      </c>
      <c r="C9" s="26">
        <v>2.5299999999999998</v>
      </c>
      <c r="D9" s="26">
        <v>2.61</v>
      </c>
      <c r="E9" s="25">
        <v>2.59</v>
      </c>
      <c r="F9" s="26">
        <v>2.75</v>
      </c>
      <c r="G9" s="26">
        <v>1.95</v>
      </c>
      <c r="H9" s="2">
        <f t="shared" si="2"/>
        <v>2.5383333333333331</v>
      </c>
      <c r="I9" s="2">
        <f t="shared" si="3"/>
        <v>0.3057068312397816</v>
      </c>
      <c r="L9" s="25">
        <v>1.35</v>
      </c>
      <c r="M9" s="26">
        <v>1.34</v>
      </c>
      <c r="N9" s="26">
        <v>1.26</v>
      </c>
      <c r="O9" s="25">
        <v>1.41</v>
      </c>
      <c r="P9" s="26">
        <v>1.73</v>
      </c>
      <c r="Q9" s="26">
        <v>1.79</v>
      </c>
      <c r="R9" s="2">
        <f t="shared" si="0"/>
        <v>1.4799999999999998</v>
      </c>
      <c r="S9" s="2">
        <f t="shared" si="1"/>
        <v>0.22289010745208218</v>
      </c>
    </row>
    <row r="10" spans="1:19" ht="16.2" thickBot="1" x14ac:dyDescent="0.35">
      <c r="A10" s="33" t="s">
        <v>33</v>
      </c>
      <c r="B10" s="25">
        <v>0.13</v>
      </c>
      <c r="C10" s="26">
        <v>0.13</v>
      </c>
      <c r="D10" s="26">
        <v>0.14000000000000001</v>
      </c>
      <c r="E10" s="25">
        <v>0.12</v>
      </c>
      <c r="F10" s="26">
        <v>0.12</v>
      </c>
      <c r="G10" s="26">
        <v>0.14000000000000001</v>
      </c>
      <c r="H10" s="2">
        <f t="shared" si="2"/>
        <v>0.13</v>
      </c>
      <c r="I10" s="2">
        <f t="shared" si="3"/>
        <v>8.9442719099991665E-3</v>
      </c>
      <c r="L10" s="25">
        <v>0.2</v>
      </c>
      <c r="M10" s="26">
        <v>0.21</v>
      </c>
      <c r="N10" s="26">
        <v>0.19</v>
      </c>
      <c r="O10" s="25">
        <v>0.21</v>
      </c>
      <c r="P10" s="26">
        <v>0.26</v>
      </c>
      <c r="Q10" s="26">
        <v>0.26</v>
      </c>
      <c r="R10" s="2">
        <f t="shared" si="0"/>
        <v>0.22166666666666668</v>
      </c>
      <c r="S10" s="2">
        <f t="shared" si="1"/>
        <v>3.0605010483034694E-2</v>
      </c>
    </row>
    <row r="11" spans="1:19" ht="16.2" thickBot="1" x14ac:dyDescent="0.35">
      <c r="A11" s="33" t="s">
        <v>34</v>
      </c>
      <c r="B11" s="25">
        <v>2.2999999999999998</v>
      </c>
      <c r="C11" s="26">
        <v>2.16</v>
      </c>
      <c r="D11" s="26">
        <v>2.5299999999999998</v>
      </c>
      <c r="E11" s="25">
        <v>2.58</v>
      </c>
      <c r="F11" s="26">
        <v>2.6</v>
      </c>
      <c r="G11" s="26">
        <v>2.74</v>
      </c>
      <c r="H11" s="2">
        <f t="shared" si="2"/>
        <v>2.4849999999999999</v>
      </c>
      <c r="I11" s="2">
        <f t="shared" si="3"/>
        <v>0.21407942451342685</v>
      </c>
      <c r="L11" s="25">
        <v>2.68</v>
      </c>
      <c r="M11" s="26">
        <v>2.63</v>
      </c>
      <c r="N11" s="26">
        <v>2.36</v>
      </c>
      <c r="O11" s="25">
        <v>2.58</v>
      </c>
      <c r="P11" s="26">
        <v>3.01</v>
      </c>
      <c r="Q11" s="26">
        <v>3.29</v>
      </c>
      <c r="R11" s="2">
        <f t="shared" si="0"/>
        <v>2.7583333333333333</v>
      </c>
      <c r="S11" s="2">
        <f t="shared" si="1"/>
        <v>0.33438999187575386</v>
      </c>
    </row>
    <row r="12" spans="1:19" ht="16.2" thickBot="1" x14ac:dyDescent="0.35">
      <c r="A12" s="33" t="s">
        <v>35</v>
      </c>
      <c r="B12" s="25">
        <v>10.93</v>
      </c>
      <c r="C12" s="26">
        <v>9.2200000000000006</v>
      </c>
      <c r="D12" s="26">
        <v>9.92</v>
      </c>
      <c r="E12" s="25">
        <v>10.119999999999999</v>
      </c>
      <c r="F12" s="26">
        <v>10.69</v>
      </c>
      <c r="G12" s="26">
        <v>9.3000000000000007</v>
      </c>
      <c r="H12" s="2">
        <f t="shared" si="2"/>
        <v>10.029999999999999</v>
      </c>
      <c r="I12" s="2">
        <f t="shared" si="3"/>
        <v>0.70068537875425896</v>
      </c>
      <c r="L12" s="25">
        <v>10.039999999999999</v>
      </c>
      <c r="M12" s="26">
        <v>10.039999999999999</v>
      </c>
      <c r="N12" s="26">
        <v>9.1999999999999993</v>
      </c>
      <c r="O12" s="25">
        <v>11.2</v>
      </c>
      <c r="P12" s="26">
        <v>11.97</v>
      </c>
      <c r="Q12" s="26">
        <v>12.41</v>
      </c>
      <c r="R12" s="2">
        <f t="shared" si="0"/>
        <v>10.81</v>
      </c>
      <c r="S12" s="2">
        <f t="shared" si="1"/>
        <v>1.2518466359742315</v>
      </c>
    </row>
    <row r="13" spans="1:19" ht="16.2" thickBot="1" x14ac:dyDescent="0.35">
      <c r="A13" s="33" t="s">
        <v>36</v>
      </c>
      <c r="B13" s="25">
        <v>25.38</v>
      </c>
      <c r="C13" s="26">
        <v>23.53</v>
      </c>
      <c r="D13" s="26">
        <v>19.850000000000001</v>
      </c>
      <c r="E13" s="25">
        <v>19.88</v>
      </c>
      <c r="F13" s="26">
        <v>19.46</v>
      </c>
      <c r="G13" s="26">
        <v>29.19</v>
      </c>
      <c r="H13" s="2">
        <f t="shared" si="2"/>
        <v>22.881666666666664</v>
      </c>
      <c r="I13" s="2">
        <f t="shared" si="3"/>
        <v>3.908091179420814</v>
      </c>
      <c r="L13" s="25">
        <v>35.47</v>
      </c>
      <c r="M13" s="26">
        <v>36.61</v>
      </c>
      <c r="N13" s="26">
        <v>34.72</v>
      </c>
      <c r="O13" s="25">
        <v>31.69</v>
      </c>
      <c r="P13" s="26">
        <v>28.33</v>
      </c>
      <c r="Q13" s="26">
        <v>27.45</v>
      </c>
      <c r="R13" s="2">
        <f t="shared" si="0"/>
        <v>32.37833333333333</v>
      </c>
      <c r="S13" s="2">
        <f t="shared" si="1"/>
        <v>3.8496774756681318</v>
      </c>
    </row>
    <row r="14" spans="1:19" ht="16.2" thickBot="1" x14ac:dyDescent="0.35">
      <c r="A14" s="33" t="s">
        <v>37</v>
      </c>
      <c r="B14" s="25">
        <v>0.31</v>
      </c>
      <c r="C14" s="26">
        <v>0.35</v>
      </c>
      <c r="D14" s="26">
        <v>0.36</v>
      </c>
      <c r="E14" s="25">
        <v>0.34</v>
      </c>
      <c r="F14" s="26">
        <v>0.34</v>
      </c>
      <c r="G14" s="26">
        <v>0.3</v>
      </c>
      <c r="H14" s="2">
        <f t="shared" si="2"/>
        <v>0.33333333333333331</v>
      </c>
      <c r="I14" s="2">
        <f t="shared" si="3"/>
        <v>2.3380903889000243E-2</v>
      </c>
      <c r="L14" s="25">
        <v>0.89</v>
      </c>
      <c r="M14" s="26">
        <v>0.88</v>
      </c>
      <c r="N14" s="26">
        <v>0.82</v>
      </c>
      <c r="O14" s="25">
        <v>0.85</v>
      </c>
      <c r="P14" s="26">
        <v>1</v>
      </c>
      <c r="Q14" s="26">
        <v>0.96</v>
      </c>
      <c r="R14" s="2">
        <f t="shared" si="0"/>
        <v>0.89999999999999991</v>
      </c>
      <c r="S14" s="2">
        <f t="shared" si="1"/>
        <v>6.7823299831252695E-2</v>
      </c>
    </row>
    <row r="15" spans="1:19" ht="16.2" thickBot="1" x14ac:dyDescent="0.35">
      <c r="A15" s="33" t="s">
        <v>38</v>
      </c>
      <c r="B15" s="25">
        <v>0.1</v>
      </c>
      <c r="C15" s="26">
        <v>0.08</v>
      </c>
      <c r="D15" s="26">
        <v>0.08</v>
      </c>
      <c r="E15" s="25">
        <v>0.08</v>
      </c>
      <c r="F15" s="26">
        <v>0.09</v>
      </c>
      <c r="G15" s="26">
        <v>0.1</v>
      </c>
      <c r="H15" s="2">
        <f t="shared" si="2"/>
        <v>8.8333333333333333E-2</v>
      </c>
      <c r="I15" s="2">
        <f t="shared" si="3"/>
        <v>9.8319208025017032E-3</v>
      </c>
      <c r="L15" s="25">
        <v>0.08</v>
      </c>
      <c r="M15" s="26">
        <v>0.1</v>
      </c>
      <c r="N15" s="26">
        <v>0.08</v>
      </c>
      <c r="O15" s="25">
        <v>0.09</v>
      </c>
      <c r="P15" s="26">
        <v>0.11</v>
      </c>
      <c r="Q15" s="26">
        <v>0.11</v>
      </c>
      <c r="R15" s="2">
        <f t="shared" si="0"/>
        <v>9.4999999999999987E-2</v>
      </c>
      <c r="S15" s="2">
        <f t="shared" si="1"/>
        <v>1.3784048752090218E-2</v>
      </c>
    </row>
    <row r="16" spans="1:19" ht="16.2" thickBot="1" x14ac:dyDescent="0.35">
      <c r="A16" s="33" t="s">
        <v>39</v>
      </c>
      <c r="B16" s="25">
        <v>0.14000000000000001</v>
      </c>
      <c r="C16" s="26">
        <v>0.1</v>
      </c>
      <c r="D16" s="26">
        <v>0.11</v>
      </c>
      <c r="E16" s="25">
        <v>0.09</v>
      </c>
      <c r="F16" s="26">
        <v>0.09</v>
      </c>
      <c r="G16" s="26">
        <v>0.17</v>
      </c>
      <c r="H16" s="2">
        <f t="shared" si="2"/>
        <v>0.11666666666666668</v>
      </c>
      <c r="I16" s="2">
        <f t="shared" si="3"/>
        <v>3.204163957519441E-2</v>
      </c>
      <c r="L16" s="25">
        <v>0.05</v>
      </c>
      <c r="M16" s="26">
        <v>0.04</v>
      </c>
      <c r="N16" s="26">
        <v>0.04</v>
      </c>
      <c r="O16" s="25">
        <v>0.03</v>
      </c>
      <c r="P16" s="26">
        <v>0.02</v>
      </c>
      <c r="Q16" s="26">
        <v>0.03</v>
      </c>
      <c r="R16" s="2">
        <f t="shared" si="0"/>
        <v>3.4999999999999996E-2</v>
      </c>
      <c r="S16" s="2">
        <f t="shared" si="1"/>
        <v>1.0488088481701532E-2</v>
      </c>
    </row>
  </sheetData>
  <mergeCells count="1">
    <mergeCell ref="B2:S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71EDA2-B3D3-45C6-882C-3F880952C364}">
  <dimension ref="A1:I26"/>
  <sheetViews>
    <sheetView workbookViewId="0">
      <selection activeCell="F24" sqref="F24"/>
    </sheetView>
  </sheetViews>
  <sheetFormatPr defaultRowHeight="14.4" x14ac:dyDescent="0.3"/>
  <cols>
    <col min="1" max="1" width="11.88671875" customWidth="1"/>
    <col min="2" max="2" width="15.21875" customWidth="1"/>
    <col min="3" max="3" width="17.44140625" bestFit="1" customWidth="1"/>
    <col min="4" max="4" width="14.33203125" customWidth="1"/>
    <col min="5" max="5" width="19.5546875" bestFit="1" customWidth="1"/>
    <col min="6" max="6" width="14.6640625" customWidth="1"/>
  </cols>
  <sheetData>
    <row r="1" spans="1:9" x14ac:dyDescent="0.3">
      <c r="A1" s="51" t="s">
        <v>101</v>
      </c>
      <c r="B1" s="51" t="s">
        <v>102</v>
      </c>
      <c r="C1" s="51" t="s">
        <v>103</v>
      </c>
      <c r="D1" s="51" t="s">
        <v>104</v>
      </c>
      <c r="E1" s="51" t="s">
        <v>105</v>
      </c>
      <c r="F1" s="51" t="s">
        <v>106</v>
      </c>
      <c r="G1" s="51"/>
      <c r="H1" s="51" t="s">
        <v>107</v>
      </c>
      <c r="I1" s="51"/>
    </row>
    <row r="2" spans="1:9" x14ac:dyDescent="0.3">
      <c r="A2" s="52" t="s">
        <v>108</v>
      </c>
      <c r="B2" s="52">
        <v>493906</v>
      </c>
      <c r="C2" s="53">
        <v>5.9083198049127367E-3</v>
      </c>
      <c r="D2" s="52">
        <v>4037</v>
      </c>
      <c r="E2" s="52">
        <v>208.9</v>
      </c>
      <c r="F2" s="52">
        <v>8433.2929999999997</v>
      </c>
      <c r="G2" s="52"/>
      <c r="H2" s="54">
        <f>F2/500000*100</f>
        <v>1.6866585999999999</v>
      </c>
      <c r="I2" s="51"/>
    </row>
    <row r="3" spans="1:9" x14ac:dyDescent="0.3">
      <c r="A3" s="55" t="s">
        <v>109</v>
      </c>
      <c r="B3" s="55">
        <v>407965</v>
      </c>
      <c r="C3" s="56">
        <v>4.8802559377922614E-3</v>
      </c>
      <c r="D3" s="55">
        <v>3329</v>
      </c>
      <c r="E3" s="55">
        <v>192.2</v>
      </c>
      <c r="F3" s="55">
        <v>6398.3379999999997</v>
      </c>
      <c r="G3" s="55"/>
      <c r="H3" s="57">
        <f t="shared" ref="H3:H13" si="0">F3/500000*100</f>
        <v>1.2796676</v>
      </c>
      <c r="I3" s="51"/>
    </row>
    <row r="4" spans="1:9" x14ac:dyDescent="0.3">
      <c r="A4" s="55" t="s">
        <v>110</v>
      </c>
      <c r="B4" s="55">
        <v>503765</v>
      </c>
      <c r="C4" s="56">
        <v>6.0262574792002213E-3</v>
      </c>
      <c r="D4" s="55">
        <v>4077</v>
      </c>
      <c r="E4" s="55">
        <v>188</v>
      </c>
      <c r="F4" s="55">
        <v>7664.7599999999993</v>
      </c>
      <c r="G4" s="55"/>
      <c r="H4" s="57">
        <f t="shared" si="0"/>
        <v>1.5329519999999999</v>
      </c>
      <c r="I4" s="51"/>
    </row>
    <row r="5" spans="1:9" x14ac:dyDescent="0.3">
      <c r="A5" s="52" t="s">
        <v>111</v>
      </c>
      <c r="B5" s="52">
        <v>624707</v>
      </c>
      <c r="C5" s="53">
        <v>7.4730186318198617E-3</v>
      </c>
      <c r="D5" s="52">
        <v>5096</v>
      </c>
      <c r="E5" s="52">
        <v>180.6</v>
      </c>
      <c r="F5" s="52">
        <v>9203.3760000000002</v>
      </c>
      <c r="G5" s="52"/>
      <c r="H5" s="54">
        <f t="shared" si="0"/>
        <v>1.8406752000000002</v>
      </c>
      <c r="I5" s="51"/>
    </row>
    <row r="6" spans="1:9" x14ac:dyDescent="0.3">
      <c r="A6" s="52" t="s">
        <v>112</v>
      </c>
      <c r="B6" s="52">
        <v>411644</v>
      </c>
      <c r="C6" s="53">
        <v>4.9242657464649113E-3</v>
      </c>
      <c r="D6" s="52">
        <v>3329</v>
      </c>
      <c r="E6" s="52">
        <v>188.5</v>
      </c>
      <c r="F6" s="52">
        <v>6275.165</v>
      </c>
      <c r="G6" s="52"/>
      <c r="H6" s="54">
        <f t="shared" si="0"/>
        <v>1.2550330000000001</v>
      </c>
      <c r="I6" s="51"/>
    </row>
    <row r="7" spans="1:9" x14ac:dyDescent="0.3">
      <c r="A7" s="55" t="s">
        <v>113</v>
      </c>
      <c r="B7" s="55">
        <v>372553</v>
      </c>
      <c r="C7" s="56">
        <v>4.4566420903565749E-3</v>
      </c>
      <c r="D7" s="55">
        <v>3057</v>
      </c>
      <c r="E7" s="55">
        <v>186.3</v>
      </c>
      <c r="F7" s="55">
        <v>5695.1910000000007</v>
      </c>
      <c r="G7" s="55"/>
      <c r="H7" s="57">
        <f t="shared" si="0"/>
        <v>1.1390382000000001</v>
      </c>
      <c r="I7" s="51"/>
    </row>
    <row r="8" spans="1:9" x14ac:dyDescent="0.3">
      <c r="A8" s="55" t="s">
        <v>114</v>
      </c>
      <c r="B8" s="55">
        <v>572829</v>
      </c>
      <c r="C8" s="56">
        <v>6.852431283540507E-3</v>
      </c>
      <c r="D8" s="55">
        <v>4694</v>
      </c>
      <c r="E8" s="55">
        <v>182.6</v>
      </c>
      <c r="F8" s="55">
        <v>8571.2439999999988</v>
      </c>
      <c r="G8" s="55"/>
      <c r="H8" s="57">
        <f t="shared" si="0"/>
        <v>1.7142487999999998</v>
      </c>
      <c r="I8" s="51"/>
    </row>
    <row r="9" spans="1:9" x14ac:dyDescent="0.3">
      <c r="A9" s="52" t="s">
        <v>115</v>
      </c>
      <c r="B9" s="52">
        <v>395075</v>
      </c>
      <c r="C9" s="53">
        <v>4.7260601145276615E-3</v>
      </c>
      <c r="D9" s="52">
        <v>3197</v>
      </c>
      <c r="E9" s="52">
        <v>200.6</v>
      </c>
      <c r="F9" s="52">
        <v>6413.1819999999989</v>
      </c>
      <c r="G9" s="52"/>
      <c r="H9" s="54">
        <f t="shared" si="0"/>
        <v>1.2826363999999999</v>
      </c>
      <c r="I9" s="51"/>
    </row>
    <row r="10" spans="1:9" x14ac:dyDescent="0.3">
      <c r="A10" s="52" t="s">
        <v>116</v>
      </c>
      <c r="B10" s="52">
        <v>280323</v>
      </c>
      <c r="C10" s="53">
        <v>3.353346451900874E-3</v>
      </c>
      <c r="D10" s="52">
        <v>2313</v>
      </c>
      <c r="E10" s="52">
        <v>194</v>
      </c>
      <c r="F10" s="52">
        <v>4487.22</v>
      </c>
      <c r="G10" s="52"/>
      <c r="H10" s="54">
        <f t="shared" si="0"/>
        <v>0.89744400000000002</v>
      </c>
      <c r="I10" s="51"/>
    </row>
    <row r="11" spans="1:9" x14ac:dyDescent="0.3">
      <c r="A11" s="55" t="s">
        <v>117</v>
      </c>
      <c r="B11" s="55">
        <v>264829</v>
      </c>
      <c r="C11" s="56">
        <v>3.168000440600509E-3</v>
      </c>
      <c r="D11" s="55">
        <v>2177</v>
      </c>
      <c r="E11" s="55">
        <v>188.2</v>
      </c>
      <c r="F11" s="55">
        <v>4097.1139999999996</v>
      </c>
      <c r="G11" s="55"/>
      <c r="H11" s="57">
        <f t="shared" si="0"/>
        <v>0.81942280000000001</v>
      </c>
      <c r="I11" s="51"/>
    </row>
    <row r="12" spans="1:9" x14ac:dyDescent="0.3">
      <c r="A12" s="55" t="s">
        <v>118</v>
      </c>
      <c r="B12" s="55">
        <v>376074</v>
      </c>
      <c r="C12" s="56">
        <v>4.4987618338565485E-3</v>
      </c>
      <c r="D12" s="55">
        <v>3247</v>
      </c>
      <c r="E12" s="55">
        <v>165.7</v>
      </c>
      <c r="F12" s="55">
        <v>5380.2789999999995</v>
      </c>
      <c r="G12" s="55"/>
      <c r="H12" s="57">
        <f t="shared" si="0"/>
        <v>1.0760558</v>
      </c>
      <c r="I12" s="51"/>
    </row>
    <row r="13" spans="1:9" x14ac:dyDescent="0.3">
      <c r="A13" s="52" t="s">
        <v>119</v>
      </c>
      <c r="B13" s="52">
        <v>258880</v>
      </c>
      <c r="C13" s="53">
        <v>3.0968358981178792E-3</v>
      </c>
      <c r="D13" s="52">
        <v>2106</v>
      </c>
      <c r="E13" s="52">
        <v>203.9</v>
      </c>
      <c r="F13" s="52">
        <v>4294.134</v>
      </c>
      <c r="G13" s="52"/>
      <c r="H13" s="54">
        <f t="shared" si="0"/>
        <v>0.8588268</v>
      </c>
      <c r="I13" s="51"/>
    </row>
    <row r="14" spans="1:9" x14ac:dyDescent="0.3">
      <c r="A14" s="51"/>
      <c r="B14" s="51"/>
      <c r="C14" s="51"/>
      <c r="D14" s="51"/>
      <c r="E14" s="51"/>
      <c r="F14" s="51"/>
      <c r="G14" s="51"/>
      <c r="H14" s="51"/>
      <c r="I14" s="51"/>
    </row>
    <row r="15" spans="1:9" x14ac:dyDescent="0.3">
      <c r="A15" s="51"/>
      <c r="B15" s="51"/>
      <c r="C15" s="51"/>
      <c r="D15" s="51"/>
      <c r="E15" s="51"/>
      <c r="F15" s="51"/>
      <c r="G15" s="51"/>
      <c r="H15" s="51"/>
      <c r="I15" s="51"/>
    </row>
    <row r="16" spans="1:9" x14ac:dyDescent="0.3">
      <c r="A16" s="51"/>
      <c r="B16" s="51"/>
      <c r="C16" s="51"/>
      <c r="D16" s="51"/>
      <c r="E16" s="51"/>
      <c r="F16" s="51"/>
      <c r="G16" s="51"/>
      <c r="H16" s="51"/>
      <c r="I16" s="51"/>
    </row>
    <row r="17" spans="1:9" x14ac:dyDescent="0.3">
      <c r="A17" s="51"/>
      <c r="B17" s="51"/>
      <c r="C17" s="51"/>
      <c r="D17" s="51"/>
      <c r="E17" s="51"/>
      <c r="F17" s="51"/>
      <c r="G17" s="51"/>
      <c r="H17" s="51"/>
      <c r="I17" s="51"/>
    </row>
    <row r="18" spans="1:9" x14ac:dyDescent="0.3">
      <c r="A18" s="51"/>
      <c r="B18" s="51"/>
      <c r="C18" s="52" t="s">
        <v>120</v>
      </c>
      <c r="D18" s="55" t="s">
        <v>121</v>
      </c>
      <c r="E18" s="51"/>
      <c r="F18" s="51"/>
      <c r="G18" s="51"/>
      <c r="H18" s="51"/>
      <c r="I18" s="51"/>
    </row>
    <row r="19" spans="1:9" x14ac:dyDescent="0.3">
      <c r="A19" s="51"/>
      <c r="B19" s="51"/>
      <c r="C19" s="54">
        <v>1.6866585999999999</v>
      </c>
      <c r="D19" s="57">
        <v>1.1390382000000001</v>
      </c>
      <c r="E19" s="51"/>
      <c r="F19" s="51"/>
      <c r="G19" s="51"/>
      <c r="H19" s="51"/>
      <c r="I19" s="51"/>
    </row>
    <row r="20" spans="1:9" x14ac:dyDescent="0.3">
      <c r="A20" s="51"/>
      <c r="B20" s="51"/>
      <c r="C20" s="54">
        <v>1.8406752000000002</v>
      </c>
      <c r="D20" s="57">
        <v>1.7142487999999998</v>
      </c>
      <c r="E20" s="51"/>
      <c r="F20" s="51"/>
      <c r="G20" s="51"/>
      <c r="H20" s="51"/>
      <c r="I20" s="51"/>
    </row>
    <row r="21" spans="1:9" x14ac:dyDescent="0.3">
      <c r="A21" s="51"/>
      <c r="B21" s="51"/>
      <c r="C21" s="54">
        <v>1.2550330000000001</v>
      </c>
      <c r="D21" s="57">
        <v>1.2796676</v>
      </c>
      <c r="E21" s="51"/>
      <c r="F21" s="51"/>
      <c r="G21" s="51"/>
      <c r="H21" s="51"/>
      <c r="I21" s="51"/>
    </row>
    <row r="22" spans="1:9" x14ac:dyDescent="0.3">
      <c r="A22" s="51"/>
      <c r="B22" s="51"/>
      <c r="C22" s="54">
        <v>1.2826363999999999</v>
      </c>
      <c r="D22" s="57">
        <v>1.5329519999999999</v>
      </c>
      <c r="E22" s="51"/>
      <c r="F22" s="51"/>
      <c r="G22" s="51"/>
      <c r="H22" s="51"/>
      <c r="I22" s="51"/>
    </row>
    <row r="23" spans="1:9" x14ac:dyDescent="0.3">
      <c r="A23" s="51"/>
      <c r="B23" s="51"/>
      <c r="C23" s="54">
        <v>0.89744400000000002</v>
      </c>
      <c r="D23" s="57">
        <v>0.81942280000000001</v>
      </c>
      <c r="E23" s="51"/>
      <c r="F23" s="51"/>
      <c r="G23" s="51"/>
      <c r="H23" s="51"/>
      <c r="I23" s="51"/>
    </row>
    <row r="24" spans="1:9" x14ac:dyDescent="0.3">
      <c r="A24" s="51"/>
      <c r="B24" s="51"/>
      <c r="C24" s="54">
        <v>0.8588268</v>
      </c>
      <c r="D24" s="57">
        <v>1.0760558</v>
      </c>
      <c r="E24" s="51"/>
      <c r="F24" s="51"/>
      <c r="G24" s="51"/>
      <c r="H24" s="51"/>
      <c r="I24" s="51"/>
    </row>
    <row r="25" spans="1:9" x14ac:dyDescent="0.3">
      <c r="A25" s="51"/>
      <c r="B25" s="51" t="s">
        <v>17</v>
      </c>
      <c r="C25" s="54">
        <f>AVERAGE(C19:C24)</f>
        <v>1.3035456666666667</v>
      </c>
      <c r="D25" s="57">
        <f>AVERAGE(D19:D24)</f>
        <v>1.2602308666666666</v>
      </c>
      <c r="E25" s="51"/>
      <c r="F25" s="51"/>
      <c r="G25" s="51"/>
      <c r="H25" s="51"/>
      <c r="I25" s="51"/>
    </row>
    <row r="26" spans="1:9" x14ac:dyDescent="0.3">
      <c r="A26" s="51"/>
      <c r="B26" s="51" t="s">
        <v>18</v>
      </c>
      <c r="C26" s="54">
        <f>STDEV(C19:C24)</f>
        <v>0.40019189536134614</v>
      </c>
      <c r="D26" s="57">
        <f>STDEV(D19:D24)</f>
        <v>0.323668582420788</v>
      </c>
      <c r="E26" s="51"/>
      <c r="F26" s="51"/>
      <c r="G26" s="51"/>
      <c r="H26" s="51"/>
      <c r="I26" s="5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067AF5-B577-4A70-AA2E-8EBD49844F6E}">
  <dimension ref="A1:K17"/>
  <sheetViews>
    <sheetView workbookViewId="0">
      <selection activeCell="B19" sqref="B19"/>
    </sheetView>
  </sheetViews>
  <sheetFormatPr defaultRowHeight="14.4" x14ac:dyDescent="0.3"/>
  <cols>
    <col min="1" max="1" width="15.21875" bestFit="1" customWidth="1"/>
    <col min="2" max="2" width="16.21875" bestFit="1" customWidth="1"/>
    <col min="3" max="3" width="16.44140625" bestFit="1" customWidth="1"/>
    <col min="4" max="4" width="30.109375" bestFit="1" customWidth="1"/>
    <col min="5" max="5" width="14.44140625" bestFit="1" customWidth="1"/>
    <col min="6" max="6" width="18.5546875" bestFit="1" customWidth="1"/>
    <col min="7" max="7" width="24.21875" bestFit="1" customWidth="1"/>
    <col min="8" max="8" width="28.109375" bestFit="1" customWidth="1"/>
    <col min="9" max="9" width="9.33203125" bestFit="1" customWidth="1"/>
    <col min="10" max="10" width="9.88671875" bestFit="1" customWidth="1"/>
    <col min="11" max="11" width="11.5546875" bestFit="1" customWidth="1"/>
  </cols>
  <sheetData>
    <row r="1" spans="1:11" ht="15.6" x14ac:dyDescent="0.3">
      <c r="A1" s="75" t="s">
        <v>101</v>
      </c>
      <c r="B1" s="76"/>
      <c r="C1" s="38" t="s">
        <v>73</v>
      </c>
      <c r="D1" s="38" t="s">
        <v>78</v>
      </c>
      <c r="E1" s="38" t="s">
        <v>79</v>
      </c>
      <c r="F1" s="38" t="s">
        <v>80</v>
      </c>
      <c r="G1" s="38" t="s">
        <v>81</v>
      </c>
      <c r="H1" s="38" t="s">
        <v>82</v>
      </c>
      <c r="I1" s="38" t="s">
        <v>83</v>
      </c>
      <c r="J1" s="38" t="s">
        <v>84</v>
      </c>
      <c r="K1" s="38" t="s">
        <v>85</v>
      </c>
    </row>
    <row r="2" spans="1:11" ht="16.2" thickBot="1" x14ac:dyDescent="0.35">
      <c r="A2" s="39" t="s">
        <v>75</v>
      </c>
      <c r="B2" s="40" t="s">
        <v>74</v>
      </c>
      <c r="C2" s="41" t="s">
        <v>76</v>
      </c>
      <c r="D2" s="77" t="s">
        <v>77</v>
      </c>
      <c r="E2" s="77"/>
      <c r="F2" s="77"/>
      <c r="G2" s="77"/>
      <c r="H2" s="77"/>
      <c r="I2" s="77"/>
      <c r="J2" s="77"/>
      <c r="K2" s="77"/>
    </row>
    <row r="3" spans="1:11" ht="15.6" x14ac:dyDescent="0.3">
      <c r="A3" s="45" t="s">
        <v>58</v>
      </c>
      <c r="B3" s="46" t="s">
        <v>100</v>
      </c>
      <c r="C3" s="47">
        <v>272.4778</v>
      </c>
      <c r="D3" s="47">
        <v>66.673688645460288</v>
      </c>
      <c r="E3" s="47">
        <v>0.108</v>
      </c>
      <c r="F3" s="47">
        <f>E3*0.0689</f>
        <v>7.4412000000000002E-3</v>
      </c>
      <c r="G3" s="47">
        <f>D3-F3</f>
        <v>66.666247445460286</v>
      </c>
      <c r="H3" s="47">
        <f>G3*6.25</f>
        <v>416.66404653412678</v>
      </c>
      <c r="I3" s="47">
        <v>191.7000210659364</v>
      </c>
      <c r="J3" s="47">
        <v>72.572150832104484</v>
      </c>
      <c r="K3" s="47">
        <v>209.18474826206025</v>
      </c>
    </row>
    <row r="4" spans="1:11" ht="15.6" x14ac:dyDescent="0.3">
      <c r="A4" s="45" t="s">
        <v>59</v>
      </c>
      <c r="B4" s="46" t="s">
        <v>99</v>
      </c>
      <c r="C4" s="47">
        <v>267.25909999999999</v>
      </c>
      <c r="D4" s="47">
        <v>67.080222899800233</v>
      </c>
      <c r="E4" s="47">
        <v>0.128</v>
      </c>
      <c r="F4" s="47">
        <f t="shared" ref="F4:F14" si="0">E4*0.0689</f>
        <v>8.819200000000001E-3</v>
      </c>
      <c r="G4" s="47">
        <f t="shared" ref="G4:G14" si="1">D4-F4</f>
        <v>67.071403699800229</v>
      </c>
      <c r="H4" s="47">
        <f t="shared" ref="H4:H14" si="2">G4*6.25</f>
        <v>419.19627312375144</v>
      </c>
      <c r="I4" s="47">
        <v>184.41804226684891</v>
      </c>
      <c r="J4" s="47">
        <v>79.066344232993373</v>
      </c>
      <c r="K4" s="47">
        <v>211.33424455893177</v>
      </c>
    </row>
    <row r="5" spans="1:11" ht="15.6" x14ac:dyDescent="0.3">
      <c r="A5" s="45" t="s">
        <v>60</v>
      </c>
      <c r="B5" s="46" t="s">
        <v>98</v>
      </c>
      <c r="C5" s="47">
        <v>271.97550000000001</v>
      </c>
      <c r="D5" s="47">
        <v>66.855286597506009</v>
      </c>
      <c r="E5" s="47">
        <v>0.153</v>
      </c>
      <c r="F5" s="47">
        <f t="shared" si="0"/>
        <v>1.0541700000000001E-2</v>
      </c>
      <c r="G5" s="47">
        <f t="shared" si="1"/>
        <v>66.844744897506004</v>
      </c>
      <c r="H5" s="47">
        <f t="shared" si="2"/>
        <v>417.77965560941254</v>
      </c>
      <c r="I5" s="47">
        <v>179.39851199832336</v>
      </c>
      <c r="J5" s="47">
        <v>76.286283139473952</v>
      </c>
      <c r="K5" s="47">
        <v>218.48475322225713</v>
      </c>
    </row>
    <row r="6" spans="1:11" ht="15.6" x14ac:dyDescent="0.3">
      <c r="A6" s="48" t="s">
        <v>61</v>
      </c>
      <c r="B6" s="49" t="s">
        <v>97</v>
      </c>
      <c r="C6" s="50">
        <v>206.13208</v>
      </c>
      <c r="D6" s="50">
        <v>68.286071726438692</v>
      </c>
      <c r="E6" s="50">
        <v>0.128</v>
      </c>
      <c r="F6" s="50">
        <f t="shared" si="0"/>
        <v>8.819200000000001E-3</v>
      </c>
      <c r="G6" s="50">
        <f t="shared" si="1"/>
        <v>68.277252526438687</v>
      </c>
      <c r="H6" s="50">
        <f t="shared" si="2"/>
        <v>426.7328282902418</v>
      </c>
      <c r="I6" s="50">
        <v>177.02251876563804</v>
      </c>
      <c r="J6" s="50">
        <v>94.140950792326933</v>
      </c>
      <c r="K6" s="50">
        <v>170.87155963302752</v>
      </c>
    </row>
    <row r="7" spans="1:11" ht="15.6" x14ac:dyDescent="0.3">
      <c r="A7" s="45" t="s">
        <v>62</v>
      </c>
      <c r="B7" s="46" t="s">
        <v>96</v>
      </c>
      <c r="C7" s="47">
        <v>271.59473000000003</v>
      </c>
      <c r="D7" s="47">
        <v>64.363215000526708</v>
      </c>
      <c r="E7" s="47">
        <v>0.114</v>
      </c>
      <c r="F7" s="47">
        <f t="shared" si="0"/>
        <v>7.8545999999999998E-3</v>
      </c>
      <c r="G7" s="47">
        <f t="shared" si="1"/>
        <v>64.355360400526706</v>
      </c>
      <c r="H7" s="47">
        <f t="shared" si="2"/>
        <v>402.22100250329191</v>
      </c>
      <c r="I7" s="47">
        <v>189.71874012430214</v>
      </c>
      <c r="J7" s="47">
        <v>70.156957758348256</v>
      </c>
      <c r="K7" s="47">
        <v>219.214157800485</v>
      </c>
    </row>
    <row r="8" spans="1:11" ht="15.6" x14ac:dyDescent="0.3">
      <c r="A8" s="48" t="s">
        <v>63</v>
      </c>
      <c r="B8" s="49" t="s">
        <v>95</v>
      </c>
      <c r="C8" s="50">
        <v>203.3937</v>
      </c>
      <c r="D8" s="50">
        <v>68.593570007330612</v>
      </c>
      <c r="E8" s="50">
        <v>0.184</v>
      </c>
      <c r="F8" s="50">
        <f t="shared" si="0"/>
        <v>1.2677600000000001E-2</v>
      </c>
      <c r="G8" s="50">
        <f t="shared" si="1"/>
        <v>68.580892407330609</v>
      </c>
      <c r="H8" s="50">
        <f t="shared" si="2"/>
        <v>428.63057754581632</v>
      </c>
      <c r="I8" s="50">
        <v>183.89360142423288</v>
      </c>
      <c r="J8" s="50">
        <v>97.601843124934533</v>
      </c>
      <c r="K8" s="50">
        <v>181.38024924075819</v>
      </c>
    </row>
    <row r="9" spans="1:11" ht="15.6" x14ac:dyDescent="0.3">
      <c r="A9" s="48" t="s">
        <v>64</v>
      </c>
      <c r="B9" s="49" t="s">
        <v>94</v>
      </c>
      <c r="C9" s="50">
        <v>208.66956000000002</v>
      </c>
      <c r="D9" s="50">
        <v>67.211911502568938</v>
      </c>
      <c r="E9" s="50">
        <v>0.126</v>
      </c>
      <c r="F9" s="50">
        <f t="shared" si="0"/>
        <v>8.6814000000000006E-3</v>
      </c>
      <c r="G9" s="50">
        <f t="shared" si="1"/>
        <v>67.203230102568938</v>
      </c>
      <c r="H9" s="50">
        <f t="shared" si="2"/>
        <v>420.02018814105588</v>
      </c>
      <c r="I9" s="50">
        <v>180.45506972842614</v>
      </c>
      <c r="J9" s="50">
        <v>92.377057774981651</v>
      </c>
      <c r="K9" s="50">
        <v>173.63950927964765</v>
      </c>
    </row>
    <row r="10" spans="1:11" ht="15.6" x14ac:dyDescent="0.3">
      <c r="A10" s="45" t="s">
        <v>65</v>
      </c>
      <c r="B10" s="46" t="s">
        <v>93</v>
      </c>
      <c r="C10" s="47">
        <v>254.65670999999998</v>
      </c>
      <c r="D10" s="47">
        <v>71.795948357300304</v>
      </c>
      <c r="E10" s="47">
        <v>8.2000000000000003E-2</v>
      </c>
      <c r="F10" s="47">
        <f t="shared" si="0"/>
        <v>5.6498000000000008E-3</v>
      </c>
      <c r="G10" s="47">
        <f t="shared" si="1"/>
        <v>71.790298557300304</v>
      </c>
      <c r="H10" s="47">
        <f t="shared" si="2"/>
        <v>448.68936598312689</v>
      </c>
      <c r="I10" s="47">
        <v>172.66715650257163</v>
      </c>
      <c r="J10" s="47">
        <v>68.751968090689616</v>
      </c>
      <c r="K10" s="47">
        <v>210.76939225359502</v>
      </c>
    </row>
    <row r="11" spans="1:11" ht="15.6" x14ac:dyDescent="0.3">
      <c r="A11" s="48" t="s">
        <v>66</v>
      </c>
      <c r="B11" s="49" t="s">
        <v>92</v>
      </c>
      <c r="C11" s="50">
        <v>226.83269999999996</v>
      </c>
      <c r="D11" s="50">
        <v>74.286908369031465</v>
      </c>
      <c r="E11" s="50">
        <v>0.16900000000000001</v>
      </c>
      <c r="F11" s="50">
        <f t="shared" si="0"/>
        <v>1.1644100000000001E-2</v>
      </c>
      <c r="G11" s="50">
        <f t="shared" si="1"/>
        <v>74.275264269031467</v>
      </c>
      <c r="H11" s="50">
        <f t="shared" si="2"/>
        <v>464.22040168144667</v>
      </c>
      <c r="I11" s="50">
        <v>192.24741406331628</v>
      </c>
      <c r="J11" s="50">
        <v>91.526486260578835</v>
      </c>
      <c r="K11" s="50">
        <v>162.57444363180443</v>
      </c>
    </row>
    <row r="12" spans="1:11" ht="15.6" x14ac:dyDescent="0.3">
      <c r="A12" s="45" t="s">
        <v>67</v>
      </c>
      <c r="B12" s="46" t="s">
        <v>91</v>
      </c>
      <c r="C12" s="47">
        <v>270.27858000000003</v>
      </c>
      <c r="D12" s="47">
        <v>72.664359861591677</v>
      </c>
      <c r="E12" s="47">
        <v>0.17100000000000001</v>
      </c>
      <c r="F12" s="47">
        <f t="shared" si="0"/>
        <v>1.1781900000000001E-2</v>
      </c>
      <c r="G12" s="47">
        <f t="shared" si="1"/>
        <v>72.652577961591675</v>
      </c>
      <c r="H12" s="47">
        <f t="shared" si="2"/>
        <v>454.07861225994799</v>
      </c>
      <c r="I12" s="47">
        <v>183.70556778861274</v>
      </c>
      <c r="J12" s="47">
        <v>70.357554786620526</v>
      </c>
      <c r="K12" s="47">
        <v>210.54839047918631</v>
      </c>
    </row>
    <row r="13" spans="1:11" ht="15.6" x14ac:dyDescent="0.3">
      <c r="A13" s="48" t="s">
        <v>68</v>
      </c>
      <c r="B13" s="49" t="s">
        <v>90</v>
      </c>
      <c r="C13" s="50">
        <v>214.67838</v>
      </c>
      <c r="D13" s="50">
        <v>69.604354197194894</v>
      </c>
      <c r="E13" s="50">
        <v>0.09</v>
      </c>
      <c r="F13" s="50">
        <f t="shared" si="0"/>
        <v>6.2009999999999999E-3</v>
      </c>
      <c r="G13" s="50">
        <f t="shared" si="1"/>
        <v>69.59815319719489</v>
      </c>
      <c r="H13" s="50">
        <f t="shared" si="2"/>
        <v>434.98845748246805</v>
      </c>
      <c r="I13" s="50">
        <v>176.6799246388947</v>
      </c>
      <c r="J13" s="50">
        <v>97.446095876072846</v>
      </c>
      <c r="K13" s="50">
        <v>164.85241783546158</v>
      </c>
    </row>
    <row r="14" spans="1:11" ht="15.6" x14ac:dyDescent="0.3">
      <c r="A14" s="48" t="s">
        <v>69</v>
      </c>
      <c r="B14" s="49" t="s">
        <v>89</v>
      </c>
      <c r="C14" s="50">
        <v>195.55668</v>
      </c>
      <c r="D14" s="50">
        <v>72.190834902699308</v>
      </c>
      <c r="E14" s="50">
        <v>8.5999999999999993E-2</v>
      </c>
      <c r="F14" s="50">
        <f t="shared" si="0"/>
        <v>5.9253999999999999E-3</v>
      </c>
      <c r="G14" s="50">
        <f t="shared" si="1"/>
        <v>72.184909502699313</v>
      </c>
      <c r="H14" s="50">
        <f t="shared" si="2"/>
        <v>451.15568439187069</v>
      </c>
      <c r="I14" s="50">
        <v>180.37246285833857</v>
      </c>
      <c r="J14" s="50">
        <v>93.534212178279972</v>
      </c>
      <c r="K14" s="50">
        <v>179.43084327265115</v>
      </c>
    </row>
    <row r="15" spans="1:11" ht="15.6" x14ac:dyDescent="0.3">
      <c r="A15" s="42" t="s">
        <v>70</v>
      </c>
      <c r="B15" s="43" t="s">
        <v>86</v>
      </c>
      <c r="C15" s="44">
        <v>944.5</v>
      </c>
      <c r="D15" s="44">
        <v>86.92429857067232</v>
      </c>
      <c r="E15" s="44"/>
      <c r="F15" s="44"/>
      <c r="G15" s="44"/>
      <c r="H15" s="44">
        <v>543.14452091053465</v>
      </c>
      <c r="I15" s="44">
        <v>134.35680254102698</v>
      </c>
      <c r="J15" s="44">
        <v>32.609846479618845</v>
      </c>
      <c r="K15" s="44">
        <v>172.68395976707251</v>
      </c>
    </row>
    <row r="16" spans="1:11" ht="15.6" x14ac:dyDescent="0.3">
      <c r="A16" s="42" t="s">
        <v>71</v>
      </c>
      <c r="B16" s="43" t="s">
        <v>87</v>
      </c>
      <c r="C16" s="44">
        <v>947.2</v>
      </c>
      <c r="D16" s="44">
        <v>87.30996621621621</v>
      </c>
      <c r="E16" s="44"/>
      <c r="F16" s="44"/>
      <c r="G16" s="44"/>
      <c r="H16" s="44">
        <v>545.81925675675677</v>
      </c>
      <c r="I16" s="44">
        <v>132.70692567567568</v>
      </c>
      <c r="J16" s="44">
        <v>46.030405405405403</v>
      </c>
      <c r="K16" s="44">
        <v>156.35557432432432</v>
      </c>
    </row>
    <row r="17" spans="1:11" ht="15.6" x14ac:dyDescent="0.3">
      <c r="A17" s="42" t="s">
        <v>72</v>
      </c>
      <c r="B17" s="43" t="s">
        <v>88</v>
      </c>
      <c r="C17" s="44">
        <v>945.3</v>
      </c>
      <c r="D17" s="44">
        <v>95.948376176875058</v>
      </c>
      <c r="E17" s="44"/>
      <c r="F17" s="44"/>
      <c r="G17" s="44"/>
      <c r="H17" s="44">
        <v>597.90542684861953</v>
      </c>
      <c r="I17" s="44">
        <v>126.73225431080081</v>
      </c>
      <c r="J17" s="44">
        <v>8.357135300962657</v>
      </c>
      <c r="K17" s="44">
        <v>149.15899714376388</v>
      </c>
    </row>
  </sheetData>
  <mergeCells count="2">
    <mergeCell ref="A1:B1"/>
    <mergeCell ref="D2:K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219184-AE31-42E6-9657-984DC7710026}">
  <dimension ref="A1:C51"/>
  <sheetViews>
    <sheetView workbookViewId="0">
      <selection activeCell="B49" sqref="B49"/>
    </sheetView>
  </sheetViews>
  <sheetFormatPr defaultRowHeight="14.4" x14ac:dyDescent="0.3"/>
  <cols>
    <col min="1" max="1" width="24.109375" bestFit="1" customWidth="1"/>
    <col min="2" max="2" width="19.88671875" bestFit="1" customWidth="1"/>
    <col min="3" max="3" width="18.21875" bestFit="1" customWidth="1"/>
  </cols>
  <sheetData>
    <row r="1" spans="1:3" x14ac:dyDescent="0.3">
      <c r="A1" s="5" t="s">
        <v>126</v>
      </c>
      <c r="B1" s="7">
        <v>0.15</v>
      </c>
    </row>
    <row r="2" spans="1:3" x14ac:dyDescent="0.3">
      <c r="A2" s="8" t="s">
        <v>123</v>
      </c>
      <c r="B2" s="9">
        <v>40</v>
      </c>
    </row>
    <row r="3" spans="1:3" x14ac:dyDescent="0.3">
      <c r="A3" s="8" t="s">
        <v>124</v>
      </c>
      <c r="B3" s="9">
        <f>B2*B1</f>
        <v>6</v>
      </c>
    </row>
    <row r="4" spans="1:3" ht="15" thickBot="1" x14ac:dyDescent="0.35">
      <c r="A4" s="21" t="s">
        <v>125</v>
      </c>
      <c r="B4" s="20">
        <f>B3*0.05</f>
        <v>0.30000000000000004</v>
      </c>
    </row>
    <row r="7" spans="1:3" x14ac:dyDescent="0.3">
      <c r="B7" t="s">
        <v>122</v>
      </c>
    </row>
    <row r="8" spans="1:3" x14ac:dyDescent="0.3">
      <c r="A8" s="58">
        <v>45748</v>
      </c>
      <c r="B8" s="3">
        <v>0.3</v>
      </c>
      <c r="C8" s="2"/>
    </row>
    <row r="9" spans="1:3" x14ac:dyDescent="0.3">
      <c r="A9" s="58">
        <v>45749</v>
      </c>
      <c r="B9" s="3">
        <f>B8*1.05</f>
        <v>0.315</v>
      </c>
      <c r="C9" s="2"/>
    </row>
    <row r="10" spans="1:3" x14ac:dyDescent="0.3">
      <c r="A10" s="58">
        <v>45750</v>
      </c>
      <c r="B10" s="3">
        <f>B9*1.05</f>
        <v>0.33075000000000004</v>
      </c>
      <c r="C10" s="2"/>
    </row>
    <row r="11" spans="1:3" x14ac:dyDescent="0.3">
      <c r="A11" s="58">
        <v>45751</v>
      </c>
      <c r="B11" s="3">
        <f t="shared" ref="B11:B48" si="0">B10*1.05</f>
        <v>0.34728750000000008</v>
      </c>
      <c r="C11" s="2"/>
    </row>
    <row r="12" spans="1:3" x14ac:dyDescent="0.3">
      <c r="A12" s="58">
        <v>45752</v>
      </c>
      <c r="B12" s="3">
        <f t="shared" si="0"/>
        <v>0.36465187500000013</v>
      </c>
      <c r="C12" s="2"/>
    </row>
    <row r="13" spans="1:3" x14ac:dyDescent="0.3">
      <c r="A13" s="58">
        <v>45753</v>
      </c>
      <c r="B13" s="3">
        <f t="shared" si="0"/>
        <v>0.38288446875000015</v>
      </c>
      <c r="C13" s="2"/>
    </row>
    <row r="14" spans="1:3" x14ac:dyDescent="0.3">
      <c r="A14" s="58">
        <v>45754</v>
      </c>
      <c r="B14" s="3">
        <f t="shared" si="0"/>
        <v>0.4020286921875002</v>
      </c>
      <c r="C14" s="2"/>
    </row>
    <row r="15" spans="1:3" x14ac:dyDescent="0.3">
      <c r="A15" s="58">
        <v>45755</v>
      </c>
      <c r="B15" s="3">
        <f t="shared" si="0"/>
        <v>0.42213012679687523</v>
      </c>
      <c r="C15" s="2"/>
    </row>
    <row r="16" spans="1:3" x14ac:dyDescent="0.3">
      <c r="A16" s="58">
        <v>45756</v>
      </c>
      <c r="B16" s="3">
        <f t="shared" si="0"/>
        <v>0.44323663313671902</v>
      </c>
      <c r="C16" s="2"/>
    </row>
    <row r="17" spans="1:3" x14ac:dyDescent="0.3">
      <c r="A17" s="58">
        <v>45757</v>
      </c>
      <c r="B17" s="3">
        <f t="shared" si="0"/>
        <v>0.46539846479355501</v>
      </c>
      <c r="C17" s="2"/>
    </row>
    <row r="18" spans="1:3" x14ac:dyDescent="0.3">
      <c r="A18" s="58">
        <v>45758</v>
      </c>
      <c r="B18" s="3">
        <f t="shared" si="0"/>
        <v>0.48866838803323276</v>
      </c>
      <c r="C18" s="2"/>
    </row>
    <row r="19" spans="1:3" x14ac:dyDescent="0.3">
      <c r="A19" s="58">
        <v>45759</v>
      </c>
      <c r="B19" s="3">
        <f t="shared" si="0"/>
        <v>0.51310180743489442</v>
      </c>
      <c r="C19" s="2"/>
    </row>
    <row r="20" spans="1:3" x14ac:dyDescent="0.3">
      <c r="A20" s="58">
        <v>45760</v>
      </c>
      <c r="B20" s="3">
        <f t="shared" si="0"/>
        <v>0.53875689780663916</v>
      </c>
      <c r="C20" s="2"/>
    </row>
    <row r="21" spans="1:3" x14ac:dyDescent="0.3">
      <c r="A21" s="58">
        <v>45761</v>
      </c>
      <c r="B21" s="3">
        <f t="shared" si="0"/>
        <v>0.56569474269697118</v>
      </c>
      <c r="C21" s="2"/>
    </row>
    <row r="22" spans="1:3" x14ac:dyDescent="0.3">
      <c r="A22" s="58">
        <v>45762</v>
      </c>
      <c r="B22" s="3">
        <f t="shared" si="0"/>
        <v>0.59397947983181976</v>
      </c>
      <c r="C22" s="2"/>
    </row>
    <row r="23" spans="1:3" x14ac:dyDescent="0.3">
      <c r="A23" s="58">
        <v>45763</v>
      </c>
      <c r="B23" s="3">
        <f t="shared" si="0"/>
        <v>0.62367845382341081</v>
      </c>
      <c r="C23" s="2"/>
    </row>
    <row r="24" spans="1:3" x14ac:dyDescent="0.3">
      <c r="A24" s="58">
        <v>45764</v>
      </c>
      <c r="B24" s="3">
        <f t="shared" si="0"/>
        <v>0.65486237651458135</v>
      </c>
      <c r="C24" s="2"/>
    </row>
    <row r="25" spans="1:3" x14ac:dyDescent="0.3">
      <c r="A25" s="58">
        <v>45765</v>
      </c>
      <c r="B25" s="3">
        <f t="shared" si="0"/>
        <v>0.68760549534031046</v>
      </c>
      <c r="C25" s="2"/>
    </row>
    <row r="26" spans="1:3" x14ac:dyDescent="0.3">
      <c r="A26" s="58">
        <v>45766</v>
      </c>
      <c r="B26" s="3">
        <f t="shared" si="0"/>
        <v>0.72198577010732601</v>
      </c>
      <c r="C26" s="2"/>
    </row>
    <row r="27" spans="1:3" x14ac:dyDescent="0.3">
      <c r="A27" s="58">
        <v>45767</v>
      </c>
      <c r="B27" s="3">
        <f t="shared" si="0"/>
        <v>0.75808505861269238</v>
      </c>
      <c r="C27" s="2"/>
    </row>
    <row r="28" spans="1:3" x14ac:dyDescent="0.3">
      <c r="A28" s="58">
        <v>45768</v>
      </c>
      <c r="B28" s="3">
        <f t="shared" si="0"/>
        <v>0.79598931154332708</v>
      </c>
      <c r="C28" s="2"/>
    </row>
    <row r="29" spans="1:3" x14ac:dyDescent="0.3">
      <c r="A29" s="58">
        <v>45769</v>
      </c>
      <c r="B29" s="3">
        <f t="shared" si="0"/>
        <v>0.83578877712049349</v>
      </c>
      <c r="C29" s="2"/>
    </row>
    <row r="30" spans="1:3" x14ac:dyDescent="0.3">
      <c r="A30" s="58">
        <v>45770</v>
      </c>
      <c r="B30" s="3">
        <f t="shared" si="0"/>
        <v>0.87757821597651819</v>
      </c>
      <c r="C30" s="2"/>
    </row>
    <row r="31" spans="1:3" x14ac:dyDescent="0.3">
      <c r="A31" s="58">
        <v>45771</v>
      </c>
      <c r="B31" s="3">
        <f t="shared" si="0"/>
        <v>0.92145712677534419</v>
      </c>
      <c r="C31" s="2"/>
    </row>
    <row r="32" spans="1:3" x14ac:dyDescent="0.3">
      <c r="A32" s="58">
        <v>45772</v>
      </c>
      <c r="B32" s="3">
        <f t="shared" si="0"/>
        <v>0.96752998311411142</v>
      </c>
      <c r="C32" s="2"/>
    </row>
    <row r="33" spans="1:3" x14ac:dyDescent="0.3">
      <c r="A33" s="58">
        <v>45773</v>
      </c>
      <c r="B33" s="3">
        <f t="shared" si="0"/>
        <v>1.0159064822698169</v>
      </c>
      <c r="C33" s="2"/>
    </row>
    <row r="34" spans="1:3" x14ac:dyDescent="0.3">
      <c r="A34" s="58">
        <v>45774</v>
      </c>
      <c r="B34" s="3">
        <f t="shared" si="0"/>
        <v>1.0667018063833078</v>
      </c>
      <c r="C34" s="2"/>
    </row>
    <row r="35" spans="1:3" x14ac:dyDescent="0.3">
      <c r="A35" s="58">
        <v>45775</v>
      </c>
      <c r="B35" s="3">
        <f t="shared" si="0"/>
        <v>1.1200368967024732</v>
      </c>
      <c r="C35" s="2"/>
    </row>
    <row r="36" spans="1:3" x14ac:dyDescent="0.3">
      <c r="A36" s="58">
        <v>45776</v>
      </c>
      <c r="B36" s="3">
        <f t="shared" si="0"/>
        <v>1.1760387415375968</v>
      </c>
      <c r="C36" s="2"/>
    </row>
    <row r="37" spans="1:3" x14ac:dyDescent="0.3">
      <c r="A37" s="58">
        <v>45777</v>
      </c>
      <c r="B37" s="3">
        <f t="shared" si="0"/>
        <v>1.2348406786144768</v>
      </c>
      <c r="C37" s="2"/>
    </row>
    <row r="38" spans="1:3" x14ac:dyDescent="0.3">
      <c r="A38" s="58">
        <v>45778</v>
      </c>
      <c r="B38" s="3">
        <f t="shared" si="0"/>
        <v>1.2965827125452007</v>
      </c>
      <c r="C38" s="2"/>
    </row>
    <row r="39" spans="1:3" x14ac:dyDescent="0.3">
      <c r="A39" s="58">
        <v>45779</v>
      </c>
      <c r="B39" s="3">
        <f t="shared" si="0"/>
        <v>1.3614118481724609</v>
      </c>
      <c r="C39" s="2"/>
    </row>
    <row r="40" spans="1:3" x14ac:dyDescent="0.3">
      <c r="A40" s="58">
        <v>45780</v>
      </c>
      <c r="B40" s="3">
        <f t="shared" si="0"/>
        <v>1.429482440581084</v>
      </c>
      <c r="C40" s="2"/>
    </row>
    <row r="41" spans="1:3" x14ac:dyDescent="0.3">
      <c r="A41" s="58">
        <v>45781</v>
      </c>
      <c r="B41" s="3">
        <f t="shared" si="0"/>
        <v>1.5009565626101382</v>
      </c>
      <c r="C41" s="2"/>
    </row>
    <row r="42" spans="1:3" x14ac:dyDescent="0.3">
      <c r="A42" s="58">
        <v>45782</v>
      </c>
      <c r="B42" s="3">
        <f t="shared" si="0"/>
        <v>1.5760043907406451</v>
      </c>
      <c r="C42" s="2"/>
    </row>
    <row r="43" spans="1:3" x14ac:dyDescent="0.3">
      <c r="A43" s="58">
        <v>45783</v>
      </c>
      <c r="B43" s="3">
        <f t="shared" si="0"/>
        <v>1.6548046102776774</v>
      </c>
      <c r="C43" s="2"/>
    </row>
    <row r="44" spans="1:3" x14ac:dyDescent="0.3">
      <c r="A44" s="58">
        <v>45784</v>
      </c>
      <c r="B44" s="3">
        <f t="shared" si="0"/>
        <v>1.7375448407915615</v>
      </c>
      <c r="C44" s="2"/>
    </row>
    <row r="45" spans="1:3" x14ac:dyDescent="0.3">
      <c r="A45" s="58">
        <v>45785</v>
      </c>
      <c r="B45" s="3">
        <f t="shared" si="0"/>
        <v>1.8244220828311397</v>
      </c>
      <c r="C45" s="2"/>
    </row>
    <row r="46" spans="1:3" x14ac:dyDescent="0.3">
      <c r="A46" s="58">
        <v>45786</v>
      </c>
      <c r="B46" s="3">
        <f t="shared" si="0"/>
        <v>1.9156431869726969</v>
      </c>
      <c r="C46" s="2"/>
    </row>
    <row r="47" spans="1:3" x14ac:dyDescent="0.3">
      <c r="A47" s="58">
        <v>45787</v>
      </c>
      <c r="B47" s="3">
        <f t="shared" si="0"/>
        <v>2.0114253463213316</v>
      </c>
      <c r="C47" s="2"/>
    </row>
    <row r="48" spans="1:3" x14ac:dyDescent="0.3">
      <c r="A48" s="58">
        <v>45788</v>
      </c>
      <c r="B48" s="3">
        <f t="shared" si="0"/>
        <v>2.1119966136373982</v>
      </c>
      <c r="C48" s="2"/>
    </row>
    <row r="51" spans="1:2" x14ac:dyDescent="0.3">
      <c r="A51" t="s">
        <v>165</v>
      </c>
      <c r="B51" s="2">
        <f>SUM(B8:B48)</f>
        <v>38.351928886385323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74BE2C-6E3B-4ADA-89B5-E0C7C7B56DF8}">
  <dimension ref="A1:AU46"/>
  <sheetViews>
    <sheetView topLeftCell="A13" workbookViewId="0">
      <selection activeCell="M25" sqref="M25"/>
    </sheetView>
  </sheetViews>
  <sheetFormatPr defaultRowHeight="14.4" x14ac:dyDescent="0.3"/>
  <cols>
    <col min="1" max="1" width="14.109375" bestFit="1" customWidth="1"/>
    <col min="2" max="3" width="12" bestFit="1" customWidth="1"/>
    <col min="5" max="5" width="14.109375" bestFit="1" customWidth="1"/>
    <col min="6" max="7" width="12" bestFit="1" customWidth="1"/>
    <col min="9" max="9" width="14.109375" bestFit="1" customWidth="1"/>
    <col min="10" max="11" width="12" bestFit="1" customWidth="1"/>
    <col min="13" max="13" width="14.109375" bestFit="1" customWidth="1"/>
    <col min="14" max="15" width="12" bestFit="1" customWidth="1"/>
    <col min="17" max="17" width="14.109375" bestFit="1" customWidth="1"/>
    <col min="18" max="18" width="11" bestFit="1" customWidth="1"/>
    <col min="19" max="19" width="12" bestFit="1" customWidth="1"/>
    <col min="21" max="21" width="14.109375" bestFit="1" customWidth="1"/>
    <col min="22" max="23" width="12" bestFit="1" customWidth="1"/>
    <col min="25" max="25" width="14.109375" bestFit="1" customWidth="1"/>
    <col min="26" max="27" width="12" bestFit="1" customWidth="1"/>
    <col min="29" max="29" width="14.109375" bestFit="1" customWidth="1"/>
    <col min="30" max="31" width="12" bestFit="1" customWidth="1"/>
    <col min="33" max="33" width="14.109375" bestFit="1" customWidth="1"/>
    <col min="34" max="35" width="12" bestFit="1" customWidth="1"/>
    <col min="37" max="37" width="14.109375" bestFit="1" customWidth="1"/>
    <col min="38" max="39" width="12" bestFit="1" customWidth="1"/>
    <col min="41" max="41" width="14.109375" bestFit="1" customWidth="1"/>
    <col min="42" max="43" width="12" bestFit="1" customWidth="1"/>
    <col min="45" max="45" width="14.109375" bestFit="1" customWidth="1"/>
    <col min="46" max="47" width="12" bestFit="1" customWidth="1"/>
  </cols>
  <sheetData>
    <row r="1" spans="1:47" x14ac:dyDescent="0.3">
      <c r="A1" s="71" t="s">
        <v>127</v>
      </c>
      <c r="B1" s="71"/>
      <c r="C1" s="71"/>
      <c r="E1" s="71" t="s">
        <v>128</v>
      </c>
      <c r="F1" s="71"/>
      <c r="G1" s="71"/>
      <c r="I1" s="71" t="s">
        <v>129</v>
      </c>
      <c r="J1" s="71"/>
      <c r="K1" s="71"/>
      <c r="M1" s="71" t="s">
        <v>130</v>
      </c>
      <c r="N1" s="71"/>
      <c r="O1" s="71"/>
      <c r="Q1" s="71" t="s">
        <v>131</v>
      </c>
      <c r="R1" s="71"/>
      <c r="S1" s="71"/>
      <c r="U1" s="71" t="s">
        <v>132</v>
      </c>
      <c r="V1" s="71"/>
      <c r="W1" s="71"/>
      <c r="Y1" s="71" t="s">
        <v>133</v>
      </c>
      <c r="Z1" s="71"/>
      <c r="AA1" s="71"/>
      <c r="AC1" s="71" t="s">
        <v>134</v>
      </c>
      <c r="AD1" s="71"/>
      <c r="AE1" s="71"/>
      <c r="AG1" s="71" t="s">
        <v>135</v>
      </c>
      <c r="AH1" s="71"/>
      <c r="AI1" s="71"/>
      <c r="AK1" s="71" t="s">
        <v>136</v>
      </c>
      <c r="AL1" s="71"/>
      <c r="AM1" s="71"/>
      <c r="AO1" s="71" t="s">
        <v>137</v>
      </c>
      <c r="AP1" s="71"/>
      <c r="AQ1" s="71"/>
      <c r="AS1" s="71" t="s">
        <v>138</v>
      </c>
      <c r="AT1" s="71"/>
      <c r="AU1" s="71"/>
    </row>
    <row r="2" spans="1:47" x14ac:dyDescent="0.3">
      <c r="A2" t="s">
        <v>141</v>
      </c>
      <c r="B2" t="s">
        <v>139</v>
      </c>
      <c r="C2" t="s">
        <v>140</v>
      </c>
      <c r="E2" t="s">
        <v>141</v>
      </c>
      <c r="F2" t="s">
        <v>139</v>
      </c>
      <c r="G2" t="s">
        <v>140</v>
      </c>
      <c r="I2" t="s">
        <v>141</v>
      </c>
      <c r="J2" t="s">
        <v>139</v>
      </c>
      <c r="K2" t="s">
        <v>140</v>
      </c>
      <c r="M2" t="s">
        <v>141</v>
      </c>
      <c r="N2" t="s">
        <v>139</v>
      </c>
      <c r="O2" t="s">
        <v>140</v>
      </c>
      <c r="Q2" t="s">
        <v>141</v>
      </c>
      <c r="R2" t="s">
        <v>139</v>
      </c>
      <c r="S2" t="s">
        <v>140</v>
      </c>
      <c r="U2" t="s">
        <v>141</v>
      </c>
      <c r="V2" t="s">
        <v>139</v>
      </c>
      <c r="W2" t="s">
        <v>140</v>
      </c>
      <c r="Y2" t="s">
        <v>141</v>
      </c>
      <c r="Z2" t="s">
        <v>139</v>
      </c>
      <c r="AA2" t="s">
        <v>140</v>
      </c>
      <c r="AC2" t="s">
        <v>141</v>
      </c>
      <c r="AD2" t="s">
        <v>139</v>
      </c>
      <c r="AE2" t="s">
        <v>140</v>
      </c>
      <c r="AG2" t="s">
        <v>141</v>
      </c>
      <c r="AH2" t="s">
        <v>139</v>
      </c>
      <c r="AI2" t="s">
        <v>140</v>
      </c>
      <c r="AK2" t="s">
        <v>141</v>
      </c>
      <c r="AL2" t="s">
        <v>139</v>
      </c>
      <c r="AM2" t="s">
        <v>140</v>
      </c>
      <c r="AO2" t="s">
        <v>141</v>
      </c>
      <c r="AP2" t="s">
        <v>139</v>
      </c>
      <c r="AQ2" t="s">
        <v>140</v>
      </c>
      <c r="AS2" t="s">
        <v>141</v>
      </c>
      <c r="AT2" t="s">
        <v>139</v>
      </c>
      <c r="AU2" t="s">
        <v>140</v>
      </c>
    </row>
    <row r="3" spans="1:47" x14ac:dyDescent="0.3">
      <c r="A3">
        <v>1</v>
      </c>
      <c r="B3">
        <v>4.46</v>
      </c>
      <c r="C3">
        <v>86</v>
      </c>
      <c r="E3">
        <v>1</v>
      </c>
      <c r="F3">
        <v>1.1399999999999999</v>
      </c>
      <c r="G3">
        <v>55</v>
      </c>
      <c r="I3">
        <v>1</v>
      </c>
      <c r="J3">
        <v>3.42</v>
      </c>
      <c r="K3">
        <v>75</v>
      </c>
      <c r="M3">
        <v>1</v>
      </c>
      <c r="N3">
        <v>0.43</v>
      </c>
      <c r="O3">
        <v>40</v>
      </c>
      <c r="Q3">
        <v>1</v>
      </c>
      <c r="R3">
        <v>0.91</v>
      </c>
      <c r="S3">
        <v>51</v>
      </c>
      <c r="U3">
        <v>1</v>
      </c>
      <c r="V3">
        <v>2.35</v>
      </c>
      <c r="W3">
        <v>69</v>
      </c>
      <c r="Y3">
        <v>1</v>
      </c>
      <c r="Z3">
        <v>4.7699999999999996</v>
      </c>
      <c r="AA3">
        <v>85</v>
      </c>
      <c r="AC3">
        <v>1</v>
      </c>
      <c r="AD3">
        <v>7.96</v>
      </c>
      <c r="AE3">
        <v>100</v>
      </c>
      <c r="AG3">
        <v>1</v>
      </c>
      <c r="AH3">
        <v>1.75</v>
      </c>
      <c r="AI3">
        <v>63</v>
      </c>
      <c r="AK3">
        <v>1</v>
      </c>
      <c r="AL3">
        <v>4</v>
      </c>
      <c r="AM3">
        <v>83</v>
      </c>
      <c r="AO3">
        <v>1</v>
      </c>
      <c r="AP3">
        <v>2.09</v>
      </c>
      <c r="AQ3">
        <v>67</v>
      </c>
      <c r="AS3">
        <v>1</v>
      </c>
      <c r="AT3">
        <v>3.22</v>
      </c>
      <c r="AU3">
        <v>79</v>
      </c>
    </row>
    <row r="4" spans="1:47" x14ac:dyDescent="0.3">
      <c r="A4">
        <v>2</v>
      </c>
      <c r="B4">
        <v>3.49</v>
      </c>
      <c r="C4">
        <v>80</v>
      </c>
      <c r="E4">
        <v>2</v>
      </c>
      <c r="F4">
        <v>1.73</v>
      </c>
      <c r="G4">
        <v>65</v>
      </c>
      <c r="I4">
        <v>2</v>
      </c>
      <c r="J4">
        <v>3.38</v>
      </c>
      <c r="K4">
        <v>76</v>
      </c>
      <c r="M4">
        <v>2</v>
      </c>
      <c r="N4">
        <v>2.23</v>
      </c>
      <c r="O4">
        <v>70</v>
      </c>
      <c r="Q4">
        <v>2</v>
      </c>
      <c r="R4">
        <v>0.89</v>
      </c>
      <c r="S4">
        <v>66</v>
      </c>
      <c r="U4">
        <v>2</v>
      </c>
      <c r="V4">
        <v>3.13</v>
      </c>
      <c r="W4">
        <v>76</v>
      </c>
      <c r="Y4">
        <v>2</v>
      </c>
      <c r="Z4">
        <v>6.5</v>
      </c>
      <c r="AA4">
        <v>93</v>
      </c>
      <c r="AC4">
        <v>2</v>
      </c>
      <c r="AD4">
        <v>5.42</v>
      </c>
      <c r="AE4">
        <v>90</v>
      </c>
      <c r="AG4">
        <v>2</v>
      </c>
      <c r="AH4">
        <v>1.83</v>
      </c>
      <c r="AI4">
        <v>63</v>
      </c>
      <c r="AK4">
        <v>2</v>
      </c>
      <c r="AL4">
        <v>3.16</v>
      </c>
      <c r="AM4">
        <v>76</v>
      </c>
      <c r="AO4">
        <v>2</v>
      </c>
      <c r="AP4">
        <v>8.64</v>
      </c>
      <c r="AQ4">
        <v>102</v>
      </c>
      <c r="AS4">
        <v>2</v>
      </c>
      <c r="AT4">
        <v>2.94</v>
      </c>
      <c r="AU4">
        <v>73</v>
      </c>
    </row>
    <row r="5" spans="1:47" x14ac:dyDescent="0.3">
      <c r="A5">
        <v>3</v>
      </c>
      <c r="B5">
        <v>0.93</v>
      </c>
      <c r="C5">
        <v>52</v>
      </c>
      <c r="E5">
        <v>3</v>
      </c>
      <c r="F5">
        <v>1.49</v>
      </c>
      <c r="G5">
        <v>60</v>
      </c>
      <c r="I5">
        <v>3</v>
      </c>
      <c r="J5">
        <v>3.13</v>
      </c>
      <c r="K5">
        <v>75</v>
      </c>
      <c r="M5">
        <v>3</v>
      </c>
      <c r="N5">
        <v>1.72</v>
      </c>
      <c r="O5">
        <v>63</v>
      </c>
      <c r="Q5">
        <v>3</v>
      </c>
      <c r="R5">
        <v>1.1200000000000001</v>
      </c>
      <c r="S5">
        <v>52</v>
      </c>
      <c r="U5">
        <v>3</v>
      </c>
      <c r="V5">
        <v>4.59</v>
      </c>
      <c r="W5">
        <v>85</v>
      </c>
      <c r="Y5">
        <v>3</v>
      </c>
      <c r="Z5">
        <v>5.31</v>
      </c>
      <c r="AA5">
        <v>81</v>
      </c>
      <c r="AC5">
        <v>3</v>
      </c>
      <c r="AD5">
        <v>5.72</v>
      </c>
      <c r="AE5">
        <v>91</v>
      </c>
      <c r="AG5">
        <v>3</v>
      </c>
      <c r="AH5">
        <v>2.36</v>
      </c>
      <c r="AI5">
        <v>70</v>
      </c>
      <c r="AK5">
        <v>3</v>
      </c>
      <c r="AL5">
        <v>3.04</v>
      </c>
      <c r="AM5">
        <v>75</v>
      </c>
      <c r="AO5">
        <v>3</v>
      </c>
      <c r="AP5">
        <v>1.48</v>
      </c>
      <c r="AQ5">
        <v>60</v>
      </c>
      <c r="AS5">
        <v>3</v>
      </c>
      <c r="AT5">
        <v>2.21</v>
      </c>
      <c r="AU5">
        <v>65</v>
      </c>
    </row>
    <row r="6" spans="1:47" x14ac:dyDescent="0.3">
      <c r="A6">
        <v>4</v>
      </c>
      <c r="B6">
        <v>1.62</v>
      </c>
      <c r="C6">
        <v>61</v>
      </c>
      <c r="E6">
        <v>4</v>
      </c>
      <c r="F6">
        <v>1.68</v>
      </c>
      <c r="G6">
        <v>63</v>
      </c>
      <c r="I6">
        <v>4</v>
      </c>
      <c r="J6">
        <v>2.89</v>
      </c>
      <c r="K6">
        <v>72</v>
      </c>
      <c r="M6">
        <v>4</v>
      </c>
      <c r="N6">
        <v>3.36</v>
      </c>
      <c r="O6">
        <v>81</v>
      </c>
      <c r="Q6">
        <v>4</v>
      </c>
      <c r="R6">
        <v>0.77</v>
      </c>
      <c r="S6">
        <v>45</v>
      </c>
      <c r="U6">
        <v>4</v>
      </c>
      <c r="V6">
        <v>1.67</v>
      </c>
      <c r="W6">
        <v>62</v>
      </c>
      <c r="Y6">
        <v>4</v>
      </c>
      <c r="Z6">
        <v>2.91</v>
      </c>
      <c r="AA6">
        <v>73</v>
      </c>
      <c r="AC6">
        <v>4</v>
      </c>
      <c r="AD6">
        <v>5.38</v>
      </c>
      <c r="AE6">
        <v>89</v>
      </c>
      <c r="AG6">
        <v>4</v>
      </c>
      <c r="AH6">
        <v>1.47</v>
      </c>
      <c r="AI6">
        <v>60</v>
      </c>
      <c r="AK6">
        <v>4</v>
      </c>
      <c r="AL6">
        <v>1.52</v>
      </c>
      <c r="AM6">
        <v>58</v>
      </c>
      <c r="AO6">
        <v>4</v>
      </c>
      <c r="AP6">
        <v>2.46</v>
      </c>
      <c r="AQ6">
        <v>70</v>
      </c>
      <c r="AS6">
        <v>4</v>
      </c>
      <c r="AT6">
        <v>2.75</v>
      </c>
      <c r="AU6">
        <v>70</v>
      </c>
    </row>
    <row r="7" spans="1:47" x14ac:dyDescent="0.3">
      <c r="A7">
        <v>5</v>
      </c>
      <c r="B7">
        <v>1.88</v>
      </c>
      <c r="C7">
        <v>65</v>
      </c>
      <c r="E7">
        <v>5</v>
      </c>
      <c r="F7">
        <v>2.89</v>
      </c>
      <c r="G7">
        <v>75</v>
      </c>
      <c r="I7">
        <v>5</v>
      </c>
      <c r="J7">
        <v>3.25</v>
      </c>
      <c r="K7">
        <v>72</v>
      </c>
      <c r="M7">
        <v>5</v>
      </c>
      <c r="N7">
        <v>0.74</v>
      </c>
      <c r="O7">
        <v>49</v>
      </c>
      <c r="Q7">
        <v>5</v>
      </c>
      <c r="R7">
        <v>1.96</v>
      </c>
      <c r="S7">
        <v>64</v>
      </c>
      <c r="U7">
        <v>5</v>
      </c>
      <c r="V7">
        <v>2.76</v>
      </c>
      <c r="W7">
        <v>72</v>
      </c>
      <c r="Y7">
        <v>5</v>
      </c>
      <c r="Z7">
        <v>16.95</v>
      </c>
      <c r="AA7">
        <v>131</v>
      </c>
      <c r="AC7">
        <v>5</v>
      </c>
      <c r="AD7">
        <v>16.75</v>
      </c>
      <c r="AE7">
        <v>133</v>
      </c>
      <c r="AG7">
        <v>5</v>
      </c>
      <c r="AH7">
        <v>2.34</v>
      </c>
      <c r="AI7">
        <v>70</v>
      </c>
      <c r="AK7">
        <v>5</v>
      </c>
      <c r="AL7">
        <v>3.26</v>
      </c>
      <c r="AM7">
        <v>74</v>
      </c>
      <c r="AO7">
        <v>5</v>
      </c>
      <c r="AP7">
        <v>2.75</v>
      </c>
      <c r="AQ7">
        <v>72</v>
      </c>
      <c r="AS7">
        <v>5</v>
      </c>
      <c r="AT7">
        <v>2.4</v>
      </c>
      <c r="AU7">
        <v>70</v>
      </c>
    </row>
    <row r="8" spans="1:47" x14ac:dyDescent="0.3">
      <c r="A8">
        <v>6</v>
      </c>
      <c r="B8">
        <v>2.2000000000000002</v>
      </c>
      <c r="C8">
        <v>72</v>
      </c>
      <c r="E8">
        <v>6</v>
      </c>
      <c r="F8">
        <v>2.67</v>
      </c>
      <c r="G8">
        <v>73</v>
      </c>
      <c r="I8">
        <v>6</v>
      </c>
      <c r="J8">
        <v>4.8499999999999996</v>
      </c>
      <c r="K8">
        <v>85</v>
      </c>
      <c r="M8">
        <v>6</v>
      </c>
      <c r="N8">
        <v>1.24</v>
      </c>
      <c r="O8">
        <v>57</v>
      </c>
      <c r="Q8">
        <v>6</v>
      </c>
      <c r="R8">
        <v>1.73</v>
      </c>
      <c r="S8">
        <v>64</v>
      </c>
      <c r="U8">
        <v>6</v>
      </c>
      <c r="V8">
        <v>3.21</v>
      </c>
      <c r="W8">
        <v>76</v>
      </c>
      <c r="Y8">
        <v>6</v>
      </c>
      <c r="Z8">
        <v>3.52</v>
      </c>
      <c r="AA8">
        <v>79</v>
      </c>
      <c r="AC8">
        <v>6</v>
      </c>
      <c r="AD8">
        <v>9.82</v>
      </c>
      <c r="AE8">
        <v>109</v>
      </c>
      <c r="AG8">
        <v>6</v>
      </c>
      <c r="AH8">
        <v>1.77</v>
      </c>
      <c r="AI8">
        <v>61</v>
      </c>
      <c r="AK8">
        <v>6</v>
      </c>
      <c r="AL8">
        <v>2.2400000000000002</v>
      </c>
      <c r="AM8">
        <v>68</v>
      </c>
      <c r="AO8">
        <v>6</v>
      </c>
      <c r="AP8">
        <v>2.4500000000000002</v>
      </c>
      <c r="AQ8">
        <v>71</v>
      </c>
      <c r="AS8">
        <v>6</v>
      </c>
      <c r="AT8">
        <v>2.93</v>
      </c>
      <c r="AU8">
        <v>71</v>
      </c>
    </row>
    <row r="9" spans="1:47" x14ac:dyDescent="0.3">
      <c r="A9">
        <v>7</v>
      </c>
      <c r="B9">
        <v>5.5</v>
      </c>
      <c r="C9">
        <v>89</v>
      </c>
      <c r="E9">
        <v>7</v>
      </c>
      <c r="F9">
        <v>1.45</v>
      </c>
      <c r="G9">
        <v>60</v>
      </c>
      <c r="I9">
        <v>7</v>
      </c>
      <c r="J9">
        <v>3.48</v>
      </c>
      <c r="K9">
        <v>79</v>
      </c>
      <c r="M9">
        <v>7</v>
      </c>
      <c r="N9">
        <v>5.23</v>
      </c>
      <c r="O9">
        <v>92</v>
      </c>
      <c r="Q9">
        <v>7</v>
      </c>
      <c r="R9">
        <v>0.52</v>
      </c>
      <c r="S9">
        <v>41</v>
      </c>
      <c r="U9">
        <v>7</v>
      </c>
      <c r="V9">
        <v>2.91</v>
      </c>
      <c r="W9">
        <v>70</v>
      </c>
      <c r="Y9">
        <v>7</v>
      </c>
      <c r="Z9">
        <v>8.94</v>
      </c>
      <c r="AA9">
        <v>108</v>
      </c>
      <c r="AC9">
        <v>7</v>
      </c>
      <c r="AD9">
        <v>8.41</v>
      </c>
      <c r="AE9">
        <v>104</v>
      </c>
      <c r="AG9">
        <v>7</v>
      </c>
      <c r="AH9">
        <v>4.3899999999999997</v>
      </c>
      <c r="AI9">
        <v>88</v>
      </c>
      <c r="AK9">
        <v>7</v>
      </c>
      <c r="AL9">
        <v>2.2400000000000002</v>
      </c>
      <c r="AM9">
        <v>68</v>
      </c>
      <c r="AO9">
        <v>7</v>
      </c>
      <c r="AP9">
        <v>1.33</v>
      </c>
      <c r="AQ9">
        <v>58</v>
      </c>
      <c r="AS9">
        <v>7</v>
      </c>
      <c r="AT9">
        <v>3.54</v>
      </c>
      <c r="AU9">
        <v>78</v>
      </c>
    </row>
    <row r="10" spans="1:47" x14ac:dyDescent="0.3">
      <c r="A10">
        <v>8</v>
      </c>
      <c r="B10">
        <v>3.62</v>
      </c>
      <c r="C10">
        <v>79</v>
      </c>
      <c r="E10">
        <v>8</v>
      </c>
      <c r="F10">
        <v>3.08</v>
      </c>
      <c r="G10">
        <v>73</v>
      </c>
      <c r="I10">
        <v>8</v>
      </c>
      <c r="J10">
        <v>18.2</v>
      </c>
      <c r="K10">
        <v>120</v>
      </c>
      <c r="M10">
        <v>8</v>
      </c>
      <c r="N10">
        <v>3.25</v>
      </c>
      <c r="O10">
        <v>71</v>
      </c>
      <c r="Q10">
        <v>8</v>
      </c>
      <c r="R10">
        <v>1.66</v>
      </c>
      <c r="S10">
        <v>62</v>
      </c>
      <c r="U10">
        <v>8</v>
      </c>
      <c r="V10">
        <v>18.95</v>
      </c>
      <c r="W10">
        <v>125</v>
      </c>
      <c r="Y10">
        <v>8</v>
      </c>
      <c r="Z10">
        <v>3.37</v>
      </c>
      <c r="AA10">
        <v>75</v>
      </c>
      <c r="AG10">
        <v>8</v>
      </c>
      <c r="AH10">
        <v>2.76</v>
      </c>
      <c r="AI10">
        <v>73</v>
      </c>
      <c r="AK10">
        <v>8</v>
      </c>
      <c r="AL10">
        <v>3.2</v>
      </c>
      <c r="AM10">
        <v>76</v>
      </c>
      <c r="AO10">
        <v>8</v>
      </c>
      <c r="AP10">
        <v>1.43</v>
      </c>
      <c r="AQ10">
        <v>58</v>
      </c>
      <c r="AS10">
        <v>8</v>
      </c>
      <c r="AT10">
        <v>7.56</v>
      </c>
      <c r="AU10">
        <v>103</v>
      </c>
    </row>
    <row r="11" spans="1:47" x14ac:dyDescent="0.3">
      <c r="A11">
        <v>9</v>
      </c>
      <c r="B11">
        <v>4.92</v>
      </c>
      <c r="C11">
        <v>89</v>
      </c>
      <c r="E11">
        <v>9</v>
      </c>
      <c r="F11">
        <v>2.04</v>
      </c>
      <c r="G11">
        <v>68</v>
      </c>
      <c r="I11">
        <v>9</v>
      </c>
      <c r="J11">
        <v>4.6100000000000003</v>
      </c>
      <c r="K11">
        <v>83</v>
      </c>
      <c r="M11">
        <v>9</v>
      </c>
      <c r="N11">
        <v>1.95</v>
      </c>
      <c r="O11">
        <v>65</v>
      </c>
      <c r="Q11">
        <v>9</v>
      </c>
      <c r="R11">
        <v>2.42</v>
      </c>
      <c r="S11">
        <v>71</v>
      </c>
      <c r="U11">
        <v>9</v>
      </c>
      <c r="V11">
        <v>5.33</v>
      </c>
      <c r="W11">
        <v>88</v>
      </c>
      <c r="Y11">
        <v>9</v>
      </c>
      <c r="Z11">
        <v>4.95</v>
      </c>
      <c r="AA11">
        <v>88</v>
      </c>
      <c r="AG11">
        <v>9</v>
      </c>
      <c r="AH11">
        <v>1.93</v>
      </c>
      <c r="AI11">
        <v>67</v>
      </c>
      <c r="AK11">
        <v>9</v>
      </c>
      <c r="AL11">
        <v>1.97</v>
      </c>
      <c r="AM11">
        <v>64</v>
      </c>
      <c r="AO11">
        <v>9</v>
      </c>
      <c r="AP11">
        <v>1.5</v>
      </c>
      <c r="AQ11">
        <v>59</v>
      </c>
      <c r="AS11">
        <v>9</v>
      </c>
      <c r="AT11">
        <v>1.32</v>
      </c>
      <c r="AU11">
        <v>59</v>
      </c>
    </row>
    <row r="12" spans="1:47" x14ac:dyDescent="0.3">
      <c r="A12">
        <v>10</v>
      </c>
      <c r="B12">
        <v>1.82</v>
      </c>
      <c r="C12">
        <v>63</v>
      </c>
      <c r="E12">
        <v>10</v>
      </c>
      <c r="F12">
        <v>1.94</v>
      </c>
      <c r="G12">
        <v>65</v>
      </c>
      <c r="I12">
        <v>10</v>
      </c>
      <c r="J12">
        <v>4.7699999999999996</v>
      </c>
      <c r="K12">
        <v>88</v>
      </c>
      <c r="M12">
        <v>10</v>
      </c>
      <c r="N12">
        <v>1.92</v>
      </c>
      <c r="O12">
        <v>67</v>
      </c>
      <c r="Q12">
        <v>10</v>
      </c>
      <c r="R12">
        <v>2.4300000000000002</v>
      </c>
      <c r="S12">
        <v>71</v>
      </c>
      <c r="U12">
        <v>10</v>
      </c>
      <c r="V12">
        <v>4.4400000000000004</v>
      </c>
      <c r="W12">
        <v>85</v>
      </c>
      <c r="Y12">
        <v>10</v>
      </c>
      <c r="Z12">
        <v>3.58</v>
      </c>
      <c r="AA12">
        <v>80</v>
      </c>
      <c r="AC12" t="s">
        <v>17</v>
      </c>
      <c r="AD12">
        <f>AVERAGE(AD3:AD9)</f>
        <v>8.4942857142857129</v>
      </c>
      <c r="AE12">
        <f>AVERAGE(AE3:AE9)</f>
        <v>102.28571428571429</v>
      </c>
      <c r="AG12">
        <v>10</v>
      </c>
      <c r="AH12">
        <v>2.16</v>
      </c>
      <c r="AI12">
        <v>67</v>
      </c>
      <c r="AK12">
        <v>10</v>
      </c>
      <c r="AL12">
        <v>18.75</v>
      </c>
      <c r="AM12">
        <v>126</v>
      </c>
      <c r="AO12">
        <v>10</v>
      </c>
      <c r="AP12">
        <v>2.64</v>
      </c>
      <c r="AQ12">
        <v>72</v>
      </c>
      <c r="AS12">
        <v>10</v>
      </c>
      <c r="AT12">
        <v>1.59</v>
      </c>
      <c r="AU12">
        <v>60</v>
      </c>
    </row>
    <row r="13" spans="1:47" x14ac:dyDescent="0.3">
      <c r="A13">
        <v>11</v>
      </c>
      <c r="B13">
        <v>1.21</v>
      </c>
      <c r="C13">
        <v>55</v>
      </c>
      <c r="E13">
        <v>11</v>
      </c>
      <c r="F13">
        <v>1.71</v>
      </c>
      <c r="G13">
        <v>64</v>
      </c>
      <c r="I13">
        <v>11</v>
      </c>
      <c r="J13">
        <v>2.76</v>
      </c>
      <c r="K13">
        <v>70</v>
      </c>
      <c r="M13">
        <v>11</v>
      </c>
      <c r="N13">
        <v>1.73</v>
      </c>
      <c r="O13">
        <v>63</v>
      </c>
      <c r="Q13">
        <v>11</v>
      </c>
      <c r="R13">
        <v>1.44</v>
      </c>
      <c r="S13">
        <v>59</v>
      </c>
      <c r="U13">
        <v>11</v>
      </c>
      <c r="V13">
        <v>2.75</v>
      </c>
      <c r="W13">
        <v>71</v>
      </c>
      <c r="AC13" t="s">
        <v>18</v>
      </c>
      <c r="AD13">
        <f>STDEVA(AD3:AD9)</f>
        <v>4.0218895109258375</v>
      </c>
      <c r="AE13">
        <f>STDEVA(AE3:AE9)</f>
        <v>15.55328781656023</v>
      </c>
      <c r="AG13">
        <v>11</v>
      </c>
      <c r="AH13">
        <v>2.0499999999999998</v>
      </c>
      <c r="AI13">
        <v>70</v>
      </c>
      <c r="AK13">
        <v>11</v>
      </c>
      <c r="AL13">
        <v>2.82</v>
      </c>
      <c r="AM13">
        <v>75</v>
      </c>
      <c r="AO13">
        <v>11</v>
      </c>
      <c r="AP13">
        <v>1.29</v>
      </c>
      <c r="AQ13">
        <v>56</v>
      </c>
      <c r="AS13">
        <v>11</v>
      </c>
      <c r="AT13">
        <v>4.26</v>
      </c>
      <c r="AU13">
        <v>85</v>
      </c>
    </row>
    <row r="14" spans="1:47" x14ac:dyDescent="0.3">
      <c r="A14">
        <v>12</v>
      </c>
      <c r="B14">
        <v>0.65</v>
      </c>
      <c r="C14">
        <v>46</v>
      </c>
      <c r="E14">
        <v>12</v>
      </c>
      <c r="F14">
        <v>7.57</v>
      </c>
      <c r="G14">
        <v>100</v>
      </c>
      <c r="I14">
        <v>12</v>
      </c>
      <c r="J14">
        <v>4.38</v>
      </c>
      <c r="K14">
        <v>82</v>
      </c>
      <c r="M14">
        <v>12</v>
      </c>
      <c r="N14">
        <v>4.71</v>
      </c>
      <c r="O14">
        <v>84</v>
      </c>
      <c r="Q14">
        <v>12</v>
      </c>
      <c r="R14">
        <v>2.93</v>
      </c>
      <c r="S14">
        <v>76</v>
      </c>
      <c r="U14">
        <v>12</v>
      </c>
      <c r="V14">
        <v>2.2000000000000002</v>
      </c>
      <c r="W14">
        <v>66</v>
      </c>
      <c r="Y14" t="s">
        <v>17</v>
      </c>
      <c r="Z14">
        <f>AVERAGE(Z3:Z12)</f>
        <v>6.08</v>
      </c>
      <c r="AA14">
        <f>AVERAGE(AA3:AA12)</f>
        <v>89.3</v>
      </c>
      <c r="AC14" t="s">
        <v>142</v>
      </c>
      <c r="AD14">
        <f>(7/40)*100</f>
        <v>17.5</v>
      </c>
      <c r="AG14">
        <v>12</v>
      </c>
      <c r="AH14">
        <v>1.39</v>
      </c>
      <c r="AI14">
        <v>56</v>
      </c>
      <c r="AK14">
        <v>12</v>
      </c>
      <c r="AL14">
        <v>2.12</v>
      </c>
      <c r="AM14">
        <v>66</v>
      </c>
      <c r="AO14">
        <v>12</v>
      </c>
      <c r="AP14">
        <v>2.2400000000000002</v>
      </c>
      <c r="AQ14">
        <v>67</v>
      </c>
      <c r="AS14">
        <v>12</v>
      </c>
      <c r="AT14">
        <v>3.73</v>
      </c>
      <c r="AU14">
        <v>77</v>
      </c>
    </row>
    <row r="15" spans="1:47" x14ac:dyDescent="0.3">
      <c r="A15">
        <v>13</v>
      </c>
      <c r="B15">
        <v>2.4</v>
      </c>
      <c r="C15">
        <v>70</v>
      </c>
      <c r="E15">
        <v>13</v>
      </c>
      <c r="F15">
        <v>1.64</v>
      </c>
      <c r="G15">
        <v>64</v>
      </c>
      <c r="I15">
        <v>13</v>
      </c>
      <c r="J15">
        <v>2.5099999999999998</v>
      </c>
      <c r="K15">
        <v>69</v>
      </c>
      <c r="M15">
        <v>13</v>
      </c>
      <c r="N15">
        <v>0.57999999999999996</v>
      </c>
      <c r="O15">
        <v>42</v>
      </c>
      <c r="Q15">
        <v>13</v>
      </c>
      <c r="R15">
        <v>2.0699999999999998</v>
      </c>
      <c r="S15">
        <v>67</v>
      </c>
      <c r="U15">
        <v>13</v>
      </c>
      <c r="V15">
        <v>3.62</v>
      </c>
      <c r="W15">
        <v>80</v>
      </c>
      <c r="Y15" t="s">
        <v>18</v>
      </c>
      <c r="Z15">
        <f>STDEVA(Z3:Z12)</f>
        <v>4.2202606554571966</v>
      </c>
      <c r="AA15">
        <f>STDEVA(AA3:AA12)</f>
        <v>17.807925825941179</v>
      </c>
      <c r="AC15" t="s">
        <v>143</v>
      </c>
      <c r="AD15">
        <f>SUM(AD3:AD9)</f>
        <v>59.459999999999994</v>
      </c>
      <c r="AG15">
        <v>13</v>
      </c>
      <c r="AH15">
        <v>1.31</v>
      </c>
      <c r="AI15">
        <v>57</v>
      </c>
      <c r="AK15">
        <v>13</v>
      </c>
      <c r="AL15">
        <v>2.31</v>
      </c>
      <c r="AM15">
        <v>66</v>
      </c>
      <c r="AO15">
        <v>13</v>
      </c>
      <c r="AP15">
        <v>1.1499999999999999</v>
      </c>
      <c r="AQ15">
        <v>54</v>
      </c>
      <c r="AS15">
        <v>13</v>
      </c>
      <c r="AT15">
        <v>1.1499999999999999</v>
      </c>
      <c r="AU15">
        <v>55</v>
      </c>
    </row>
    <row r="16" spans="1:47" x14ac:dyDescent="0.3">
      <c r="A16">
        <v>14</v>
      </c>
      <c r="B16">
        <v>4.3899999999999997</v>
      </c>
      <c r="C16">
        <v>82</v>
      </c>
      <c r="E16">
        <v>14</v>
      </c>
      <c r="F16">
        <v>2.57</v>
      </c>
      <c r="G16">
        <v>70</v>
      </c>
      <c r="M16">
        <v>14</v>
      </c>
      <c r="N16">
        <v>0.7</v>
      </c>
      <c r="O16">
        <v>50</v>
      </c>
      <c r="Q16">
        <v>14</v>
      </c>
      <c r="R16">
        <v>2.48</v>
      </c>
      <c r="S16">
        <v>71</v>
      </c>
      <c r="Y16" t="s">
        <v>142</v>
      </c>
      <c r="Z16">
        <f>(10/40)*100</f>
        <v>25</v>
      </c>
      <c r="AG16">
        <v>14</v>
      </c>
      <c r="AH16">
        <v>0.97</v>
      </c>
      <c r="AI16">
        <v>51</v>
      </c>
      <c r="AK16">
        <v>14</v>
      </c>
      <c r="AL16">
        <v>2.79</v>
      </c>
      <c r="AM16">
        <v>74</v>
      </c>
      <c r="AO16">
        <v>14</v>
      </c>
      <c r="AP16">
        <v>1.49</v>
      </c>
      <c r="AQ16">
        <v>61</v>
      </c>
      <c r="AS16">
        <v>14</v>
      </c>
      <c r="AT16">
        <v>0.92</v>
      </c>
      <c r="AU16">
        <v>49</v>
      </c>
    </row>
    <row r="17" spans="1:47" x14ac:dyDescent="0.3">
      <c r="A17">
        <v>15</v>
      </c>
      <c r="B17">
        <v>4.7</v>
      </c>
      <c r="C17">
        <v>87</v>
      </c>
      <c r="E17">
        <v>15</v>
      </c>
      <c r="F17">
        <v>3.49</v>
      </c>
      <c r="G17">
        <v>81</v>
      </c>
      <c r="I17" t="s">
        <v>17</v>
      </c>
      <c r="J17">
        <f>AVERAGE(J3:J15)</f>
        <v>4.7407692307692306</v>
      </c>
      <c r="K17">
        <f>AVERAGE(K3:K15)</f>
        <v>80.461538461538467</v>
      </c>
      <c r="M17">
        <v>15</v>
      </c>
      <c r="N17">
        <v>0.9</v>
      </c>
      <c r="O17">
        <v>51</v>
      </c>
      <c r="Q17">
        <v>15</v>
      </c>
      <c r="R17">
        <v>0.89</v>
      </c>
      <c r="S17">
        <v>51</v>
      </c>
      <c r="U17" t="s">
        <v>17</v>
      </c>
      <c r="V17">
        <f>AVERAGE(V3:V15)</f>
        <v>4.4546153846153844</v>
      </c>
      <c r="W17">
        <f>AVERAGE(W3:W15)</f>
        <v>78.84615384615384</v>
      </c>
      <c r="Y17" t="s">
        <v>143</v>
      </c>
      <c r="Z17">
        <f>SUM(Z3:Z12)</f>
        <v>60.8</v>
      </c>
      <c r="AG17">
        <v>15</v>
      </c>
      <c r="AH17">
        <v>1.54</v>
      </c>
      <c r="AI17">
        <v>60</v>
      </c>
      <c r="AK17">
        <v>15</v>
      </c>
      <c r="AL17">
        <v>1.53</v>
      </c>
      <c r="AM17">
        <v>60</v>
      </c>
      <c r="AO17">
        <v>15</v>
      </c>
      <c r="AP17">
        <v>2.44</v>
      </c>
      <c r="AQ17">
        <v>67</v>
      </c>
      <c r="AS17">
        <v>15</v>
      </c>
      <c r="AT17">
        <v>4.13</v>
      </c>
      <c r="AU17">
        <v>79</v>
      </c>
    </row>
    <row r="18" spans="1:47" x14ac:dyDescent="0.3">
      <c r="A18">
        <v>16</v>
      </c>
      <c r="B18">
        <v>2.06</v>
      </c>
      <c r="C18">
        <v>65</v>
      </c>
      <c r="E18">
        <v>16</v>
      </c>
      <c r="F18">
        <v>0.82</v>
      </c>
      <c r="G18">
        <v>47</v>
      </c>
      <c r="I18" t="s">
        <v>18</v>
      </c>
      <c r="J18">
        <f>STDEVA(J3:J15)</f>
        <v>4.1194527580300049</v>
      </c>
      <c r="K18">
        <f>STDEVA(K3:K15)</f>
        <v>13.276642300266678</v>
      </c>
      <c r="M18">
        <v>16</v>
      </c>
      <c r="N18">
        <v>2.4300000000000002</v>
      </c>
      <c r="O18">
        <v>69</v>
      </c>
      <c r="Q18">
        <v>16</v>
      </c>
      <c r="R18">
        <v>1.59</v>
      </c>
      <c r="S18">
        <v>60</v>
      </c>
      <c r="U18" t="s">
        <v>18</v>
      </c>
      <c r="V18">
        <f>STDEVA(V3:V15)</f>
        <v>4.4752218108614743</v>
      </c>
      <c r="W18">
        <f>STDEVA(W3:W15)</f>
        <v>15.915643006416445</v>
      </c>
      <c r="AG18">
        <v>16</v>
      </c>
      <c r="AH18">
        <v>1.55</v>
      </c>
      <c r="AI18">
        <v>60</v>
      </c>
      <c r="AO18">
        <v>16</v>
      </c>
      <c r="AP18">
        <v>4.3</v>
      </c>
      <c r="AQ18">
        <v>83</v>
      </c>
      <c r="AS18">
        <v>16</v>
      </c>
      <c r="AT18">
        <v>2.4700000000000002</v>
      </c>
      <c r="AU18">
        <v>70</v>
      </c>
    </row>
    <row r="19" spans="1:47" x14ac:dyDescent="0.3">
      <c r="A19">
        <v>17</v>
      </c>
      <c r="B19">
        <v>2.16</v>
      </c>
      <c r="C19">
        <v>66</v>
      </c>
      <c r="E19">
        <v>17</v>
      </c>
      <c r="F19">
        <v>3.37</v>
      </c>
      <c r="G19">
        <v>77</v>
      </c>
      <c r="I19" t="s">
        <v>142</v>
      </c>
      <c r="J19">
        <f>13/40</f>
        <v>0.32500000000000001</v>
      </c>
      <c r="M19">
        <v>17</v>
      </c>
      <c r="N19">
        <v>1.29</v>
      </c>
      <c r="O19">
        <v>56</v>
      </c>
      <c r="Q19">
        <v>17</v>
      </c>
      <c r="R19">
        <v>1.33</v>
      </c>
      <c r="S19">
        <v>57</v>
      </c>
      <c r="U19" t="s">
        <v>142</v>
      </c>
      <c r="V19">
        <f>(13/40)*100</f>
        <v>32.5</v>
      </c>
      <c r="AG19">
        <v>17</v>
      </c>
      <c r="AH19">
        <v>1.24</v>
      </c>
      <c r="AI19">
        <v>57</v>
      </c>
      <c r="AK19" t="s">
        <v>17</v>
      </c>
      <c r="AL19">
        <f>AVERAGE(AL3:AL17)</f>
        <v>3.6633333333333331</v>
      </c>
      <c r="AM19">
        <f>AVERAGE(AM3:AM17)</f>
        <v>73.933333333333337</v>
      </c>
      <c r="AO19">
        <v>17</v>
      </c>
      <c r="AP19">
        <v>1.71</v>
      </c>
      <c r="AQ19">
        <v>65</v>
      </c>
      <c r="AS19">
        <v>17</v>
      </c>
      <c r="AT19">
        <v>3.9</v>
      </c>
      <c r="AU19">
        <v>78</v>
      </c>
    </row>
    <row r="20" spans="1:47" x14ac:dyDescent="0.3">
      <c r="A20">
        <v>18</v>
      </c>
      <c r="B20">
        <v>4.0999999999999996</v>
      </c>
      <c r="C20">
        <v>79</v>
      </c>
      <c r="E20">
        <v>18</v>
      </c>
      <c r="F20">
        <v>3.28</v>
      </c>
      <c r="G20">
        <v>78</v>
      </c>
      <c r="I20" t="s">
        <v>143</v>
      </c>
      <c r="J20">
        <f>SUM(J3:J15)</f>
        <v>61.63</v>
      </c>
      <c r="M20">
        <v>18</v>
      </c>
      <c r="N20">
        <v>0.72</v>
      </c>
      <c r="O20">
        <v>46</v>
      </c>
      <c r="Q20">
        <v>18</v>
      </c>
      <c r="R20">
        <v>0.67</v>
      </c>
      <c r="S20">
        <v>45</v>
      </c>
      <c r="U20" t="s">
        <v>143</v>
      </c>
      <c r="V20">
        <f>SUM(V3:V15)</f>
        <v>57.91</v>
      </c>
      <c r="AG20">
        <v>18</v>
      </c>
      <c r="AH20">
        <v>0.6</v>
      </c>
      <c r="AI20">
        <v>44</v>
      </c>
      <c r="AK20" t="s">
        <v>18</v>
      </c>
      <c r="AL20">
        <f>STDEVA(AL3:AL17)</f>
        <v>4.2299234485924657</v>
      </c>
      <c r="AM20">
        <f>STDEVA(AM3:AM17)</f>
        <v>15.917046866563565</v>
      </c>
      <c r="AO20">
        <v>18</v>
      </c>
      <c r="AP20">
        <v>1.4</v>
      </c>
      <c r="AQ20">
        <v>59</v>
      </c>
      <c r="AS20">
        <v>18</v>
      </c>
      <c r="AT20">
        <v>3.6</v>
      </c>
      <c r="AU20">
        <v>76</v>
      </c>
    </row>
    <row r="21" spans="1:47" x14ac:dyDescent="0.3">
      <c r="A21">
        <v>19</v>
      </c>
      <c r="B21">
        <v>1.86</v>
      </c>
      <c r="C21">
        <v>64</v>
      </c>
      <c r="E21">
        <v>19</v>
      </c>
      <c r="F21">
        <v>1.81</v>
      </c>
      <c r="G21">
        <v>65</v>
      </c>
      <c r="M21">
        <v>19</v>
      </c>
      <c r="N21">
        <v>1.24</v>
      </c>
      <c r="O21">
        <v>55</v>
      </c>
      <c r="Q21">
        <v>19</v>
      </c>
      <c r="R21">
        <v>0.68</v>
      </c>
      <c r="S21">
        <v>45</v>
      </c>
      <c r="AG21">
        <v>19</v>
      </c>
      <c r="AH21">
        <v>1.6</v>
      </c>
      <c r="AI21">
        <v>61</v>
      </c>
      <c r="AK21" t="s">
        <v>142</v>
      </c>
      <c r="AL21">
        <f>(15/40)*100</f>
        <v>37.5</v>
      </c>
      <c r="AO21">
        <v>19</v>
      </c>
      <c r="AP21">
        <v>2.36</v>
      </c>
      <c r="AQ21">
        <v>69</v>
      </c>
      <c r="AS21">
        <v>19</v>
      </c>
      <c r="AT21">
        <v>1.29</v>
      </c>
      <c r="AU21">
        <v>55</v>
      </c>
    </row>
    <row r="22" spans="1:47" x14ac:dyDescent="0.3">
      <c r="A22">
        <v>20</v>
      </c>
      <c r="B22">
        <v>8.2000000000000003E-2</v>
      </c>
      <c r="C22">
        <v>50</v>
      </c>
      <c r="E22">
        <v>20</v>
      </c>
      <c r="F22">
        <v>1.89</v>
      </c>
      <c r="G22">
        <v>65</v>
      </c>
      <c r="M22">
        <v>20</v>
      </c>
      <c r="N22">
        <v>1</v>
      </c>
      <c r="O22">
        <v>51</v>
      </c>
      <c r="Q22">
        <v>20</v>
      </c>
      <c r="R22">
        <v>1.08</v>
      </c>
      <c r="S22">
        <v>54</v>
      </c>
      <c r="AG22">
        <v>20</v>
      </c>
      <c r="AH22">
        <v>0.91</v>
      </c>
      <c r="AI22">
        <v>51</v>
      </c>
      <c r="AK22" t="s">
        <v>143</v>
      </c>
      <c r="AL22">
        <f>SUM(AL3:AL17)</f>
        <v>54.949999999999996</v>
      </c>
      <c r="AO22">
        <v>20</v>
      </c>
      <c r="AP22">
        <v>1.59</v>
      </c>
      <c r="AQ22">
        <v>61</v>
      </c>
      <c r="AS22">
        <v>20</v>
      </c>
      <c r="AT22">
        <v>2.67</v>
      </c>
      <c r="AU22">
        <v>74</v>
      </c>
    </row>
    <row r="23" spans="1:47" x14ac:dyDescent="0.3">
      <c r="A23">
        <v>21</v>
      </c>
      <c r="B23">
        <v>2.38</v>
      </c>
      <c r="C23">
        <v>68</v>
      </c>
      <c r="E23">
        <v>21</v>
      </c>
      <c r="F23">
        <v>3.79</v>
      </c>
      <c r="G23">
        <v>83</v>
      </c>
      <c r="M23">
        <v>21</v>
      </c>
      <c r="N23">
        <v>2.13</v>
      </c>
      <c r="O23">
        <v>68</v>
      </c>
      <c r="Q23">
        <v>21</v>
      </c>
      <c r="R23">
        <v>2.39</v>
      </c>
      <c r="S23">
        <v>70</v>
      </c>
      <c r="AG23">
        <v>21</v>
      </c>
      <c r="AH23">
        <v>1.5</v>
      </c>
      <c r="AI23">
        <v>57</v>
      </c>
      <c r="AO23">
        <v>21</v>
      </c>
      <c r="AP23">
        <v>1.52</v>
      </c>
      <c r="AQ23">
        <v>56</v>
      </c>
      <c r="AS23">
        <v>21</v>
      </c>
      <c r="AT23">
        <v>4.25</v>
      </c>
      <c r="AU23">
        <v>85</v>
      </c>
    </row>
    <row r="24" spans="1:47" x14ac:dyDescent="0.3">
      <c r="A24">
        <v>22</v>
      </c>
      <c r="B24">
        <v>1.75</v>
      </c>
      <c r="C24">
        <v>62</v>
      </c>
      <c r="E24">
        <v>22</v>
      </c>
      <c r="F24">
        <v>1.75</v>
      </c>
      <c r="G24">
        <v>63</v>
      </c>
      <c r="M24">
        <v>22</v>
      </c>
      <c r="N24">
        <v>1.53</v>
      </c>
      <c r="O24">
        <v>61</v>
      </c>
      <c r="Q24">
        <v>22</v>
      </c>
      <c r="R24">
        <v>2.5499999999999998</v>
      </c>
      <c r="S24">
        <v>73</v>
      </c>
      <c r="AG24">
        <v>22</v>
      </c>
      <c r="AH24">
        <v>6.63</v>
      </c>
      <c r="AI24">
        <v>93</v>
      </c>
      <c r="AO24">
        <v>22</v>
      </c>
      <c r="AP24">
        <v>2.96</v>
      </c>
      <c r="AQ24">
        <v>70</v>
      </c>
      <c r="AS24">
        <v>22</v>
      </c>
      <c r="AT24">
        <v>3.06</v>
      </c>
      <c r="AU24">
        <v>75</v>
      </c>
    </row>
    <row r="25" spans="1:47" x14ac:dyDescent="0.3">
      <c r="A25">
        <v>23</v>
      </c>
      <c r="B25">
        <v>0.77</v>
      </c>
      <c r="C25">
        <v>50</v>
      </c>
      <c r="E25">
        <v>23</v>
      </c>
      <c r="F25">
        <v>1.48</v>
      </c>
      <c r="G25">
        <v>61</v>
      </c>
      <c r="M25">
        <v>23</v>
      </c>
      <c r="N25">
        <v>3</v>
      </c>
      <c r="O25">
        <v>72</v>
      </c>
      <c r="Q25">
        <v>23</v>
      </c>
      <c r="R25">
        <v>1.46</v>
      </c>
      <c r="S25">
        <v>60</v>
      </c>
      <c r="AG25">
        <v>23</v>
      </c>
      <c r="AH25">
        <v>1.86</v>
      </c>
      <c r="AI25">
        <v>65</v>
      </c>
      <c r="AO25">
        <v>23</v>
      </c>
      <c r="AP25">
        <v>1.22</v>
      </c>
      <c r="AQ25">
        <v>55</v>
      </c>
      <c r="AS25">
        <v>23</v>
      </c>
      <c r="AT25">
        <v>1.2</v>
      </c>
      <c r="AU25">
        <v>56</v>
      </c>
    </row>
    <row r="26" spans="1:47" x14ac:dyDescent="0.3">
      <c r="A26">
        <v>24</v>
      </c>
      <c r="B26">
        <v>0.96</v>
      </c>
      <c r="C26">
        <v>51</v>
      </c>
      <c r="E26">
        <v>24</v>
      </c>
      <c r="F26">
        <v>2.14</v>
      </c>
      <c r="G26">
        <v>68</v>
      </c>
      <c r="M26">
        <v>24</v>
      </c>
      <c r="N26">
        <v>1.05</v>
      </c>
      <c r="O26">
        <v>53</v>
      </c>
      <c r="Q26">
        <v>24</v>
      </c>
      <c r="R26">
        <v>1.42</v>
      </c>
      <c r="S26">
        <v>60</v>
      </c>
      <c r="AG26">
        <v>24</v>
      </c>
      <c r="AH26">
        <v>1.04</v>
      </c>
      <c r="AI26">
        <v>55</v>
      </c>
      <c r="AO26">
        <v>24</v>
      </c>
      <c r="AP26">
        <v>2.5</v>
      </c>
      <c r="AQ26">
        <v>71</v>
      </c>
      <c r="AS26">
        <v>24</v>
      </c>
      <c r="AT26">
        <v>3.37</v>
      </c>
      <c r="AU26">
        <v>66</v>
      </c>
    </row>
    <row r="27" spans="1:47" x14ac:dyDescent="0.3">
      <c r="A27">
        <v>25</v>
      </c>
      <c r="B27">
        <v>3.53</v>
      </c>
      <c r="C27">
        <v>79</v>
      </c>
      <c r="E27">
        <v>25</v>
      </c>
      <c r="F27">
        <v>1.27</v>
      </c>
      <c r="G27">
        <v>57</v>
      </c>
      <c r="M27">
        <v>25</v>
      </c>
      <c r="N27">
        <v>4.42</v>
      </c>
      <c r="O27">
        <v>86</v>
      </c>
      <c r="Q27">
        <v>25</v>
      </c>
      <c r="R27">
        <v>2.5</v>
      </c>
      <c r="S27">
        <v>73</v>
      </c>
      <c r="AG27">
        <v>25</v>
      </c>
      <c r="AH27">
        <v>0.83</v>
      </c>
      <c r="AI27">
        <v>48</v>
      </c>
      <c r="AO27">
        <v>25</v>
      </c>
      <c r="AP27">
        <v>2.31</v>
      </c>
      <c r="AQ27">
        <v>67</v>
      </c>
    </row>
    <row r="28" spans="1:47" x14ac:dyDescent="0.3">
      <c r="A28">
        <v>26</v>
      </c>
      <c r="B28">
        <v>1.01</v>
      </c>
      <c r="C28">
        <v>52</v>
      </c>
      <c r="E28">
        <v>26</v>
      </c>
      <c r="F28">
        <v>1.8</v>
      </c>
      <c r="G28">
        <v>64</v>
      </c>
      <c r="M28">
        <v>26</v>
      </c>
      <c r="N28">
        <v>2.99</v>
      </c>
      <c r="O28">
        <v>75</v>
      </c>
      <c r="Q28">
        <v>26</v>
      </c>
      <c r="R28">
        <v>1.97</v>
      </c>
      <c r="S28">
        <v>66</v>
      </c>
      <c r="AG28">
        <v>26</v>
      </c>
      <c r="AH28">
        <v>1.61</v>
      </c>
      <c r="AI28">
        <v>62</v>
      </c>
      <c r="AO28">
        <v>26</v>
      </c>
      <c r="AP28">
        <v>1.64</v>
      </c>
      <c r="AQ28">
        <v>61</v>
      </c>
      <c r="AS28" t="s">
        <v>17</v>
      </c>
      <c r="AT28">
        <f>AVERAGE(AT3:AT26)</f>
        <v>2.9358333333333335</v>
      </c>
      <c r="AU28">
        <f>AVERAGE(AU3:AU26)</f>
        <v>71.166666666666671</v>
      </c>
    </row>
    <row r="29" spans="1:47" x14ac:dyDescent="0.3">
      <c r="E29">
        <v>27</v>
      </c>
      <c r="F29">
        <v>1.31</v>
      </c>
      <c r="G29">
        <v>57</v>
      </c>
      <c r="M29">
        <v>27</v>
      </c>
      <c r="N29">
        <v>2.58</v>
      </c>
      <c r="O29">
        <v>69</v>
      </c>
      <c r="Q29">
        <v>27</v>
      </c>
      <c r="R29">
        <v>0.91</v>
      </c>
      <c r="S29">
        <v>50</v>
      </c>
      <c r="AG29">
        <v>27</v>
      </c>
      <c r="AH29">
        <v>0.79</v>
      </c>
      <c r="AI29">
        <v>46</v>
      </c>
      <c r="AO29">
        <v>27</v>
      </c>
      <c r="AP29">
        <v>2.15</v>
      </c>
      <c r="AQ29">
        <v>69</v>
      </c>
      <c r="AS29" t="s">
        <v>18</v>
      </c>
      <c r="AT29">
        <f>STDEVA(AT3:AT26)</f>
        <v>1.4366867579885689</v>
      </c>
      <c r="AU29">
        <f>STDEVA(AU3:AU26)</f>
        <v>11.94431524477927</v>
      </c>
    </row>
    <row r="30" spans="1:47" x14ac:dyDescent="0.3">
      <c r="E30">
        <v>28</v>
      </c>
      <c r="F30">
        <v>1.83</v>
      </c>
      <c r="G30">
        <v>65</v>
      </c>
      <c r="M30">
        <v>28</v>
      </c>
      <c r="N30">
        <v>1.96</v>
      </c>
      <c r="O30">
        <v>61</v>
      </c>
      <c r="Q30">
        <v>28</v>
      </c>
      <c r="R30">
        <v>1.28</v>
      </c>
      <c r="S30">
        <v>55</v>
      </c>
      <c r="AG30">
        <v>28</v>
      </c>
      <c r="AH30">
        <v>1.1399999999999999</v>
      </c>
      <c r="AI30">
        <v>55</v>
      </c>
      <c r="AO30">
        <v>28</v>
      </c>
      <c r="AP30">
        <v>2.5299999999999998</v>
      </c>
      <c r="AQ30">
        <v>70</v>
      </c>
      <c r="AS30" t="s">
        <v>142</v>
      </c>
      <c r="AT30">
        <f>(24/40)*100</f>
        <v>60</v>
      </c>
    </row>
    <row r="31" spans="1:47" x14ac:dyDescent="0.3">
      <c r="A31" t="s">
        <v>17</v>
      </c>
      <c r="B31">
        <f>AVERAGE(B3:B28)</f>
        <v>2.4789230769230772</v>
      </c>
      <c r="C31">
        <f>AVERAGE(C3:C28)</f>
        <v>67.769230769230774</v>
      </c>
      <c r="M31">
        <v>29</v>
      </c>
      <c r="N31">
        <v>4.01</v>
      </c>
      <c r="O31">
        <v>84</v>
      </c>
      <c r="Q31">
        <v>29</v>
      </c>
      <c r="R31">
        <v>1.68</v>
      </c>
      <c r="S31">
        <v>61</v>
      </c>
      <c r="AG31">
        <v>29</v>
      </c>
      <c r="AH31">
        <v>1.53</v>
      </c>
      <c r="AI31">
        <v>61</v>
      </c>
      <c r="AS31" t="s">
        <v>143</v>
      </c>
      <c r="AT31">
        <f>SUM(AT3:AT26)</f>
        <v>70.460000000000008</v>
      </c>
    </row>
    <row r="32" spans="1:47" x14ac:dyDescent="0.3">
      <c r="A32" t="s">
        <v>18</v>
      </c>
      <c r="B32">
        <f>STDEVA(B3:B28)</f>
        <v>1.5093531574307426</v>
      </c>
      <c r="C32">
        <f>STDEVA(C3:C28)</f>
        <v>13.473849315790035</v>
      </c>
      <c r="E32" t="s">
        <v>17</v>
      </c>
      <c r="F32">
        <f>AVERAGE(F3:F30)</f>
        <v>2.2725</v>
      </c>
      <c r="G32">
        <f>AVERAGE(G3:G30)</f>
        <v>67.357142857142861</v>
      </c>
      <c r="M32">
        <v>30</v>
      </c>
      <c r="N32">
        <v>4.75</v>
      </c>
      <c r="O32">
        <v>88</v>
      </c>
      <c r="Q32">
        <v>30</v>
      </c>
      <c r="R32">
        <v>1.97</v>
      </c>
      <c r="S32">
        <v>63</v>
      </c>
      <c r="AG32">
        <v>30</v>
      </c>
      <c r="AH32">
        <v>3.22</v>
      </c>
      <c r="AI32">
        <v>78</v>
      </c>
      <c r="AO32" t="s">
        <v>17</v>
      </c>
      <c r="AP32">
        <f>AVERAGE(AP3:AP30)</f>
        <v>2.2703571428571432</v>
      </c>
      <c r="AQ32">
        <f>AVERAGE(AQ3:AQ30)</f>
        <v>66.071428571428569</v>
      </c>
    </row>
    <row r="33" spans="1:43" x14ac:dyDescent="0.3">
      <c r="A33" t="s">
        <v>142</v>
      </c>
      <c r="B33">
        <f>(26/40)*100</f>
        <v>65</v>
      </c>
      <c r="E33" t="s">
        <v>18</v>
      </c>
      <c r="F33">
        <f>STDEVA(F3:F30)</f>
        <v>1.2936443640895829</v>
      </c>
      <c r="G33">
        <f>STDEVA(G3:G30)</f>
        <v>10.296400973926414</v>
      </c>
      <c r="Q33">
        <v>31</v>
      </c>
      <c r="R33">
        <v>0.89</v>
      </c>
      <c r="S33">
        <v>50</v>
      </c>
      <c r="AG33">
        <v>31</v>
      </c>
      <c r="AH33">
        <v>3.75</v>
      </c>
      <c r="AI33">
        <v>82</v>
      </c>
      <c r="AO33" t="s">
        <v>18</v>
      </c>
      <c r="AP33">
        <f>STDEVA(AP3:AP30)</f>
        <v>1.4277760020988275</v>
      </c>
      <c r="AQ33">
        <f>STDEVA(AQ3:AQ30)</f>
        <v>9.774981562655995</v>
      </c>
    </row>
    <row r="34" spans="1:43" x14ac:dyDescent="0.3">
      <c r="A34" t="s">
        <v>143</v>
      </c>
      <c r="B34">
        <f>SUM(B3:B28)</f>
        <v>64.452000000000012</v>
      </c>
      <c r="E34" t="s">
        <v>142</v>
      </c>
      <c r="F34">
        <f>(28/40)*100</f>
        <v>70</v>
      </c>
      <c r="M34" t="s">
        <v>17</v>
      </c>
      <c r="N34">
        <f>AVERAGE(N3:N32)</f>
        <v>2.1929999999999996</v>
      </c>
      <c r="O34">
        <f>AVERAGE(O3:O32)</f>
        <v>64.63333333333334</v>
      </c>
      <c r="Q34">
        <v>32</v>
      </c>
      <c r="R34">
        <v>1.99</v>
      </c>
      <c r="S34">
        <v>65</v>
      </c>
      <c r="AG34">
        <v>32</v>
      </c>
      <c r="AH34">
        <v>2.58</v>
      </c>
      <c r="AI34">
        <v>73</v>
      </c>
      <c r="AO34" t="s">
        <v>142</v>
      </c>
      <c r="AP34">
        <f>(28/40)*100</f>
        <v>70</v>
      </c>
    </row>
    <row r="35" spans="1:43" x14ac:dyDescent="0.3">
      <c r="E35" t="s">
        <v>143</v>
      </c>
      <c r="F35">
        <f>SUM(F3:F30)</f>
        <v>63.63</v>
      </c>
      <c r="M35" t="s">
        <v>18</v>
      </c>
      <c r="N35">
        <f>STDEVA(N3:N32)</f>
        <v>1.3728102312535715</v>
      </c>
      <c r="O35">
        <f>STDEVA(O3:O32)</f>
        <v>14.074881841442735</v>
      </c>
      <c r="Q35">
        <v>33</v>
      </c>
      <c r="R35">
        <v>1.83</v>
      </c>
      <c r="S35">
        <v>64</v>
      </c>
      <c r="AG35">
        <v>33</v>
      </c>
      <c r="AH35">
        <v>2.4900000000000002</v>
      </c>
      <c r="AI35">
        <v>73</v>
      </c>
      <c r="AO35" t="s">
        <v>143</v>
      </c>
      <c r="AP35">
        <f>SUM(AP3:AP30)</f>
        <v>63.570000000000007</v>
      </c>
    </row>
    <row r="36" spans="1:43" x14ac:dyDescent="0.3">
      <c r="M36" t="s">
        <v>142</v>
      </c>
      <c r="N36">
        <f>(30/40)*100</f>
        <v>75</v>
      </c>
      <c r="Q36">
        <v>34</v>
      </c>
      <c r="R36">
        <v>0.75</v>
      </c>
      <c r="S36">
        <v>44</v>
      </c>
    </row>
    <row r="37" spans="1:43" x14ac:dyDescent="0.3">
      <c r="M37" t="s">
        <v>143</v>
      </c>
      <c r="N37">
        <f>SUM(N3:N32)</f>
        <v>65.789999999999992</v>
      </c>
      <c r="Q37">
        <v>35</v>
      </c>
      <c r="R37">
        <v>2.13</v>
      </c>
      <c r="S37">
        <v>65</v>
      </c>
      <c r="AG37" t="s">
        <v>17</v>
      </c>
      <c r="AH37">
        <f>AVERAGE(AH3:AH35)</f>
        <v>1.9663636363636363</v>
      </c>
      <c r="AI37">
        <f>AVERAGE(AI3:AI35)</f>
        <v>63.545454545454547</v>
      </c>
    </row>
    <row r="38" spans="1:43" x14ac:dyDescent="0.3">
      <c r="Q38">
        <v>36</v>
      </c>
      <c r="R38">
        <v>2.88</v>
      </c>
      <c r="S38">
        <v>73</v>
      </c>
      <c r="AG38" t="s">
        <v>18</v>
      </c>
      <c r="AH38">
        <f>STDEVA(AH3:AH35)</f>
        <v>1.1840840821649292</v>
      </c>
      <c r="AI38">
        <f>STDEVA(AI3:AI35)</f>
        <v>11.280766012030476</v>
      </c>
    </row>
    <row r="39" spans="1:43" x14ac:dyDescent="0.3">
      <c r="Q39">
        <v>37</v>
      </c>
      <c r="R39">
        <v>3.15</v>
      </c>
      <c r="S39">
        <v>76</v>
      </c>
      <c r="AG39" t="s">
        <v>142</v>
      </c>
      <c r="AH39">
        <f>(33/40)*100</f>
        <v>82.5</v>
      </c>
    </row>
    <row r="40" spans="1:43" x14ac:dyDescent="0.3">
      <c r="Q40">
        <v>38</v>
      </c>
      <c r="R40">
        <v>1.65</v>
      </c>
      <c r="S40">
        <v>61</v>
      </c>
      <c r="AG40" t="s">
        <v>143</v>
      </c>
      <c r="AH40">
        <f>SUM(AH3:AH35)</f>
        <v>64.89</v>
      </c>
    </row>
    <row r="41" spans="1:43" x14ac:dyDescent="0.3">
      <c r="Q41">
        <v>39</v>
      </c>
      <c r="R41">
        <v>1.78</v>
      </c>
      <c r="S41">
        <v>63</v>
      </c>
    </row>
    <row r="43" spans="1:43" x14ac:dyDescent="0.3">
      <c r="Q43" t="s">
        <v>17</v>
      </c>
      <c r="R43">
        <f>AVERAGE(R3:R41)</f>
        <v>1.6602564102564104</v>
      </c>
      <c r="S43">
        <f>AVERAGE(S3:S41)</f>
        <v>60.615384615384613</v>
      </c>
    </row>
    <row r="44" spans="1:43" x14ac:dyDescent="0.3">
      <c r="Q44" t="s">
        <v>18</v>
      </c>
      <c r="R44">
        <f>STDEVA(R3:R41)</f>
        <v>0.70374743966810061</v>
      </c>
      <c r="S44">
        <f>STDEVA(S3:S41)</f>
        <v>9.5960940096955731</v>
      </c>
    </row>
    <row r="45" spans="1:43" x14ac:dyDescent="0.3">
      <c r="Q45" t="s">
        <v>142</v>
      </c>
      <c r="R45">
        <f>(39/40)*100</f>
        <v>97.5</v>
      </c>
    </row>
    <row r="46" spans="1:43" x14ac:dyDescent="0.3">
      <c r="Q46" t="s">
        <v>143</v>
      </c>
      <c r="R46">
        <f>SUM(R3:R41)</f>
        <v>64.75</v>
      </c>
    </row>
  </sheetData>
  <mergeCells count="12">
    <mergeCell ref="AS1:AU1"/>
    <mergeCell ref="A1:C1"/>
    <mergeCell ref="E1:G1"/>
    <mergeCell ref="I1:K1"/>
    <mergeCell ref="M1:O1"/>
    <mergeCell ref="Q1:S1"/>
    <mergeCell ref="U1:W1"/>
    <mergeCell ref="Y1:AA1"/>
    <mergeCell ref="AC1:AE1"/>
    <mergeCell ref="AG1:AI1"/>
    <mergeCell ref="AK1:AM1"/>
    <mergeCell ref="AO1:AQ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3AD3D2-42BB-4BDE-8E7B-3737CA95324D}">
  <dimension ref="A1:K24"/>
  <sheetViews>
    <sheetView workbookViewId="0">
      <selection activeCell="F2" sqref="F2"/>
    </sheetView>
  </sheetViews>
  <sheetFormatPr defaultRowHeight="14.4" x14ac:dyDescent="0.3"/>
  <cols>
    <col min="2" max="2" width="13.77734375" bestFit="1" customWidth="1"/>
    <col min="3" max="3" width="14.44140625" bestFit="1" customWidth="1"/>
    <col min="4" max="4" width="14" bestFit="1" customWidth="1"/>
    <col min="5" max="5" width="13.77734375" bestFit="1" customWidth="1"/>
    <col min="6" max="6" width="17.44140625" bestFit="1" customWidth="1"/>
    <col min="10" max="10" width="26.6640625" bestFit="1" customWidth="1"/>
  </cols>
  <sheetData>
    <row r="1" spans="1:11" x14ac:dyDescent="0.3">
      <c r="B1" s="59" t="s">
        <v>146</v>
      </c>
      <c r="C1" s="60" t="s">
        <v>147</v>
      </c>
      <c r="D1" s="61" t="s">
        <v>148</v>
      </c>
      <c r="E1" s="62" t="s">
        <v>149</v>
      </c>
      <c r="F1" s="63" t="s">
        <v>150</v>
      </c>
      <c r="G1" s="64" t="s">
        <v>144</v>
      </c>
      <c r="H1" s="4" t="s">
        <v>145</v>
      </c>
      <c r="J1" t="s">
        <v>166</v>
      </c>
      <c r="K1">
        <v>6</v>
      </c>
    </row>
    <row r="2" spans="1:11" x14ac:dyDescent="0.3">
      <c r="A2" t="s">
        <v>164</v>
      </c>
      <c r="B2" s="65">
        <v>65</v>
      </c>
      <c r="C2" s="66">
        <v>64.452000000000012</v>
      </c>
      <c r="D2" s="67">
        <v>2.4789230769230772</v>
      </c>
      <c r="E2" s="62">
        <v>67.769230769230774</v>
      </c>
      <c r="F2" s="68">
        <f>C2-6</f>
        <v>58.452000000000012</v>
      </c>
      <c r="G2" s="69">
        <f>K2/F2</f>
        <v>0.65609388900294252</v>
      </c>
      <c r="H2" s="4">
        <v>5.7</v>
      </c>
      <c r="J2" t="s">
        <v>167</v>
      </c>
      <c r="K2">
        <v>38.35</v>
      </c>
    </row>
    <row r="3" spans="1:11" x14ac:dyDescent="0.3">
      <c r="A3" t="s">
        <v>163</v>
      </c>
      <c r="B3" s="65">
        <v>75</v>
      </c>
      <c r="C3" s="66">
        <v>65.789999999999992</v>
      </c>
      <c r="D3" s="67">
        <v>2.1929999999999996</v>
      </c>
      <c r="E3" s="62">
        <v>64.63333333333334</v>
      </c>
      <c r="F3" s="68">
        <f t="shared" ref="F3:F6" si="0">C3-6</f>
        <v>59.789999999999992</v>
      </c>
      <c r="G3" s="69">
        <f>K2/F3</f>
        <v>0.64141160729218949</v>
      </c>
      <c r="H3" s="4">
        <v>5.75</v>
      </c>
    </row>
    <row r="4" spans="1:11" x14ac:dyDescent="0.3">
      <c r="A4" t="s">
        <v>162</v>
      </c>
      <c r="B4" s="65">
        <v>17.5</v>
      </c>
      <c r="C4" s="66">
        <v>59.459999999999994</v>
      </c>
      <c r="D4" s="67">
        <v>8.4942857142857129</v>
      </c>
      <c r="E4" s="62">
        <v>102.28571428571429</v>
      </c>
      <c r="F4" s="68">
        <f t="shared" si="0"/>
        <v>53.459999999999994</v>
      </c>
      <c r="G4" s="69">
        <f>K2/F4</f>
        <v>0.71735877291432859</v>
      </c>
      <c r="H4" s="4">
        <v>5.47</v>
      </c>
    </row>
    <row r="5" spans="1:11" x14ac:dyDescent="0.3">
      <c r="A5" t="s">
        <v>161</v>
      </c>
      <c r="B5" s="65">
        <v>60</v>
      </c>
      <c r="C5" s="66">
        <v>70.460000000000008</v>
      </c>
      <c r="D5" s="67">
        <v>2.9358333333333335</v>
      </c>
      <c r="E5" s="62">
        <v>71.166666666666671</v>
      </c>
      <c r="F5" s="68">
        <f t="shared" si="0"/>
        <v>64.460000000000008</v>
      </c>
      <c r="G5" s="69">
        <f>K2/F5</f>
        <v>0.59494260006205391</v>
      </c>
      <c r="H5" s="4">
        <v>5.94</v>
      </c>
    </row>
    <row r="6" spans="1:11" x14ac:dyDescent="0.3">
      <c r="A6" t="s">
        <v>160</v>
      </c>
      <c r="B6" s="65">
        <v>67.5</v>
      </c>
      <c r="C6" s="66">
        <v>60.720000000000006</v>
      </c>
      <c r="D6" s="67">
        <v>2.2488888888888892</v>
      </c>
      <c r="E6" s="62">
        <v>66.592592592592595</v>
      </c>
      <c r="F6" s="68">
        <f t="shared" si="0"/>
        <v>54.720000000000006</v>
      </c>
      <c r="G6" s="69">
        <f>K2/F6</f>
        <v>0.70084064327485374</v>
      </c>
      <c r="H6" s="4">
        <v>5.53</v>
      </c>
    </row>
    <row r="7" spans="1:11" x14ac:dyDescent="0.3">
      <c r="A7" t="s">
        <v>17</v>
      </c>
      <c r="B7" s="1">
        <f>AVERAGEA(B2:B6)</f>
        <v>57</v>
      </c>
      <c r="C7" s="1">
        <f t="shared" ref="C7:H7" si="1">AVERAGEA(C2:C6)</f>
        <v>64.176400000000015</v>
      </c>
      <c r="D7" s="1">
        <f t="shared" si="1"/>
        <v>3.6701862026862022</v>
      </c>
      <c r="E7" s="2">
        <f t="shared" si="1"/>
        <v>74.489507529507534</v>
      </c>
      <c r="F7" s="2">
        <f t="shared" si="1"/>
        <v>58.176400000000001</v>
      </c>
      <c r="G7" s="2">
        <f t="shared" si="1"/>
        <v>0.66212950250927372</v>
      </c>
      <c r="H7" s="2">
        <f t="shared" si="1"/>
        <v>5.6779999999999999</v>
      </c>
    </row>
    <row r="8" spans="1:11" x14ac:dyDescent="0.3">
      <c r="A8" t="s">
        <v>18</v>
      </c>
      <c r="B8" s="2">
        <f>STDEVA(B2:B6)</f>
        <v>22.734885088779315</v>
      </c>
      <c r="C8" s="2">
        <f t="shared" ref="C8:H8" si="2">STDEVA(C2:C6)</f>
        <v>4.3690507893591741</v>
      </c>
      <c r="D8" s="2">
        <f t="shared" si="2"/>
        <v>2.7125856300289537</v>
      </c>
      <c r="E8" s="2">
        <f t="shared" si="2"/>
        <v>15.7189212135763</v>
      </c>
      <c r="F8" s="2">
        <f t="shared" si="2"/>
        <v>4.369050789359175</v>
      </c>
      <c r="G8" s="2">
        <f t="shared" si="2"/>
        <v>4.8807182877941599E-2</v>
      </c>
      <c r="H8" s="2">
        <f t="shared" si="2"/>
        <v>0.18673510650116132</v>
      </c>
    </row>
    <row r="9" spans="1:11" x14ac:dyDescent="0.3">
      <c r="B9" s="59" t="s">
        <v>146</v>
      </c>
      <c r="C9" s="60" t="s">
        <v>147</v>
      </c>
      <c r="D9" s="61" t="s">
        <v>148</v>
      </c>
      <c r="E9" s="62" t="s">
        <v>149</v>
      </c>
      <c r="F9" s="63" t="s">
        <v>150</v>
      </c>
      <c r="G9" s="64" t="s">
        <v>144</v>
      </c>
      <c r="H9" s="4" t="s">
        <v>145</v>
      </c>
    </row>
    <row r="10" spans="1:11" x14ac:dyDescent="0.3">
      <c r="A10" t="s">
        <v>128</v>
      </c>
      <c r="B10" s="65">
        <v>70</v>
      </c>
      <c r="C10" s="66">
        <v>63.63</v>
      </c>
      <c r="D10" s="67">
        <v>2.2725</v>
      </c>
      <c r="E10" s="62">
        <v>67.357142857142861</v>
      </c>
      <c r="F10" s="68">
        <f>C10-6</f>
        <v>57.63</v>
      </c>
      <c r="G10" s="69">
        <f>K2/F10</f>
        <v>0.66545202151657123</v>
      </c>
      <c r="H10" s="4">
        <v>5.66</v>
      </c>
    </row>
    <row r="11" spans="1:11" x14ac:dyDescent="0.3">
      <c r="A11" t="s">
        <v>159</v>
      </c>
      <c r="B11" s="65">
        <v>97.5</v>
      </c>
      <c r="C11" s="66">
        <v>64.75</v>
      </c>
      <c r="D11" s="67">
        <v>1.6602564102564104</v>
      </c>
      <c r="E11" s="62">
        <v>60.615384615384613</v>
      </c>
      <c r="F11" s="68">
        <f t="shared" ref="F11:F14" si="3">C11-6</f>
        <v>58.75</v>
      </c>
      <c r="G11" s="69">
        <f>K2/F11</f>
        <v>0.65276595744680854</v>
      </c>
      <c r="H11" s="4">
        <v>5.71</v>
      </c>
    </row>
    <row r="12" spans="1:11" x14ac:dyDescent="0.3">
      <c r="A12" t="s">
        <v>158</v>
      </c>
      <c r="B12" s="65">
        <v>32.5</v>
      </c>
      <c r="C12" s="66">
        <v>57.91</v>
      </c>
      <c r="D12" s="67">
        <v>4.4546153846153844</v>
      </c>
      <c r="E12" s="62">
        <v>78.84615384615384</v>
      </c>
      <c r="F12" s="68">
        <f t="shared" si="3"/>
        <v>51.91</v>
      </c>
      <c r="G12" s="69">
        <f>K2/F12</f>
        <v>0.73877865536505494</v>
      </c>
      <c r="H12" s="4">
        <v>5.39</v>
      </c>
    </row>
    <row r="13" spans="1:11" x14ac:dyDescent="0.3">
      <c r="A13" t="s">
        <v>157</v>
      </c>
      <c r="B13" s="65">
        <v>82.5</v>
      </c>
      <c r="C13" s="66">
        <v>64.89</v>
      </c>
      <c r="D13" s="67">
        <v>1.9663636363636363</v>
      </c>
      <c r="E13" s="62">
        <v>63.545454545454547</v>
      </c>
      <c r="F13" s="68">
        <f t="shared" si="3"/>
        <v>58.89</v>
      </c>
      <c r="G13" s="69">
        <f>K2/F13</f>
        <v>0.65121412803532008</v>
      </c>
      <c r="H13" s="4">
        <v>5.71</v>
      </c>
    </row>
    <row r="14" spans="1:11" x14ac:dyDescent="0.3">
      <c r="A14" t="s">
        <v>156</v>
      </c>
      <c r="B14" s="65">
        <v>75</v>
      </c>
      <c r="C14" s="66">
        <v>67.210000000000008</v>
      </c>
      <c r="D14" s="67">
        <v>2.2403333333333335</v>
      </c>
      <c r="E14" s="62">
        <v>65.36666666666666</v>
      </c>
      <c r="F14" s="68">
        <f t="shared" si="3"/>
        <v>61.210000000000008</v>
      </c>
      <c r="G14" s="69">
        <f>K2/F14</f>
        <v>0.62653161248162059</v>
      </c>
      <c r="H14" s="4">
        <v>5.8</v>
      </c>
    </row>
    <row r="15" spans="1:11" x14ac:dyDescent="0.3">
      <c r="A15" t="s">
        <v>17</v>
      </c>
      <c r="B15" s="1">
        <f t="shared" ref="B15:H15" si="4">AVERAGEA(B10:B14)</f>
        <v>71.5</v>
      </c>
      <c r="C15" s="1">
        <f t="shared" si="4"/>
        <v>63.677999999999997</v>
      </c>
      <c r="D15" s="1">
        <f t="shared" si="4"/>
        <v>2.5188137529137533</v>
      </c>
      <c r="E15" s="2">
        <f t="shared" si="4"/>
        <v>67.146160506160498</v>
      </c>
      <c r="F15" s="2">
        <f t="shared" si="4"/>
        <v>57.677999999999997</v>
      </c>
      <c r="G15" s="2">
        <f t="shared" si="4"/>
        <v>0.66694847496907506</v>
      </c>
      <c r="H15" s="2">
        <f t="shared" si="4"/>
        <v>5.6540000000000008</v>
      </c>
    </row>
    <row r="16" spans="1:11" x14ac:dyDescent="0.3">
      <c r="A16" t="s">
        <v>18</v>
      </c>
      <c r="B16" s="2">
        <f>STDEVA(B10:B14)</f>
        <v>24.147981282086501</v>
      </c>
      <c r="C16" s="2">
        <f t="shared" ref="C16:H16" si="5">STDEVA(C10:C14)</f>
        <v>3.47725754007379</v>
      </c>
      <c r="D16" s="2">
        <f t="shared" si="5"/>
        <v>1.1099404948205462</v>
      </c>
      <c r="E16" s="2">
        <f t="shared" si="5"/>
        <v>6.9949459108722571</v>
      </c>
      <c r="F16" s="2">
        <f t="shared" si="5"/>
        <v>3.47725754007379</v>
      </c>
      <c r="G16" s="2">
        <f t="shared" si="5"/>
        <v>4.2555993816046314E-2</v>
      </c>
      <c r="H16" s="2">
        <f t="shared" si="5"/>
        <v>0.1559807680452947</v>
      </c>
    </row>
    <row r="17" spans="1:8" x14ac:dyDescent="0.3">
      <c r="B17" s="59" t="s">
        <v>146</v>
      </c>
      <c r="C17" s="60" t="s">
        <v>147</v>
      </c>
      <c r="D17" s="61" t="s">
        <v>148</v>
      </c>
      <c r="E17" s="62" t="s">
        <v>149</v>
      </c>
      <c r="F17" s="63" t="s">
        <v>150</v>
      </c>
      <c r="G17" s="64" t="s">
        <v>144</v>
      </c>
      <c r="H17" s="4" t="s">
        <v>145</v>
      </c>
    </row>
    <row r="18" spans="1:8" x14ac:dyDescent="0.3">
      <c r="A18" t="s">
        <v>151</v>
      </c>
      <c r="B18" s="65">
        <v>32.5</v>
      </c>
      <c r="C18" s="66">
        <v>61.63</v>
      </c>
      <c r="D18" s="67">
        <v>4.7407692307692306</v>
      </c>
      <c r="E18" s="62">
        <v>80.461538461538467</v>
      </c>
      <c r="F18" s="68">
        <f>C18-6</f>
        <v>55.63</v>
      </c>
      <c r="G18" s="69">
        <f>K2/F18</f>
        <v>0.68937623584396912</v>
      </c>
      <c r="H18" s="4">
        <v>5.56</v>
      </c>
    </row>
    <row r="19" spans="1:8" x14ac:dyDescent="0.3">
      <c r="A19" t="s">
        <v>152</v>
      </c>
      <c r="B19" s="65">
        <v>25</v>
      </c>
      <c r="C19" s="66">
        <v>60.8</v>
      </c>
      <c r="D19" s="67">
        <v>6.08</v>
      </c>
      <c r="E19" s="62">
        <v>89.3</v>
      </c>
      <c r="F19" s="68">
        <f t="shared" ref="F19:F22" si="6">C19-6</f>
        <v>54.8</v>
      </c>
      <c r="G19" s="69">
        <f>K2/F19</f>
        <v>0.69981751824817529</v>
      </c>
      <c r="H19" s="4">
        <v>5.53</v>
      </c>
    </row>
    <row r="20" spans="1:8" x14ac:dyDescent="0.3">
      <c r="A20" t="s">
        <v>154</v>
      </c>
      <c r="B20" s="65">
        <v>37.5</v>
      </c>
      <c r="C20" s="66">
        <v>54.949999999999996</v>
      </c>
      <c r="D20" s="67">
        <v>3.6633333333333331</v>
      </c>
      <c r="E20" s="62">
        <v>73.933333333333337</v>
      </c>
      <c r="F20" s="68">
        <f t="shared" si="6"/>
        <v>48.949999999999996</v>
      </c>
      <c r="G20" s="69">
        <f>K2/F20</f>
        <v>0.7834525025536262</v>
      </c>
      <c r="H20" s="4">
        <v>5.25</v>
      </c>
    </row>
    <row r="21" spans="1:8" x14ac:dyDescent="0.3">
      <c r="A21" t="s">
        <v>153</v>
      </c>
      <c r="B21" s="65">
        <v>70</v>
      </c>
      <c r="C21" s="66">
        <v>63.570000000000007</v>
      </c>
      <c r="D21" s="67">
        <v>2.2703571428571432</v>
      </c>
      <c r="E21" s="62">
        <v>66.071428571428569</v>
      </c>
      <c r="F21" s="68">
        <f t="shared" si="6"/>
        <v>57.570000000000007</v>
      </c>
      <c r="G21" s="69">
        <f>K2/F21</f>
        <v>0.66614556192461349</v>
      </c>
      <c r="H21" s="4">
        <v>5.66</v>
      </c>
    </row>
    <row r="22" spans="1:8" x14ac:dyDescent="0.3">
      <c r="A22" t="s">
        <v>155</v>
      </c>
      <c r="B22" s="65">
        <v>72.5</v>
      </c>
      <c r="C22" s="66">
        <v>60.45</v>
      </c>
      <c r="D22" s="67">
        <v>2.0844827586206898</v>
      </c>
      <c r="E22" s="62">
        <v>63.793103448275865</v>
      </c>
      <c r="F22" s="68">
        <f t="shared" si="6"/>
        <v>54.45</v>
      </c>
      <c r="G22" s="69">
        <f>K2/F22</f>
        <v>0.70431588613406793</v>
      </c>
      <c r="H22" s="4">
        <v>5.52</v>
      </c>
    </row>
    <row r="23" spans="1:8" x14ac:dyDescent="0.3">
      <c r="A23" t="s">
        <v>17</v>
      </c>
      <c r="B23" s="1">
        <f t="shared" ref="B23:H23" si="7">AVERAGEA(B18:B22)</f>
        <v>47.5</v>
      </c>
      <c r="C23" s="1">
        <f t="shared" si="7"/>
        <v>60.279999999999994</v>
      </c>
      <c r="D23" s="1">
        <f t="shared" si="7"/>
        <v>3.7677884931160799</v>
      </c>
      <c r="E23" s="2">
        <f t="shared" si="7"/>
        <v>74.711880762915243</v>
      </c>
      <c r="F23" s="2">
        <f t="shared" si="7"/>
        <v>54.279999999999994</v>
      </c>
      <c r="G23" s="2">
        <f t="shared" si="7"/>
        <v>0.70862154094089047</v>
      </c>
      <c r="H23" s="2">
        <f t="shared" si="7"/>
        <v>5.5039999999999996</v>
      </c>
    </row>
    <row r="24" spans="1:8" x14ac:dyDescent="0.3">
      <c r="A24" t="s">
        <v>18</v>
      </c>
      <c r="B24" s="2">
        <f>STDEVA(B18:B22)</f>
        <v>22.150056433336687</v>
      </c>
      <c r="C24" s="2">
        <f t="shared" ref="C24:H24" si="8">STDEVA(C18:C22)</f>
        <v>3.2153848914243572</v>
      </c>
      <c r="D24" s="2">
        <f t="shared" si="8"/>
        <v>1.6866937550529928</v>
      </c>
      <c r="E24" s="2">
        <f t="shared" si="8"/>
        <v>10.492319032831858</v>
      </c>
      <c r="F24" s="2">
        <f t="shared" si="8"/>
        <v>3.2153848914243572</v>
      </c>
      <c r="G24" s="2">
        <f t="shared" si="8"/>
        <v>4.4357391876779888E-2</v>
      </c>
      <c r="H24" s="2">
        <f t="shared" si="8"/>
        <v>0.15241391012633984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7</vt:i4>
      </vt:variant>
    </vt:vector>
  </HeadingPairs>
  <TitlesOfParts>
    <vt:vector size="7" baseType="lpstr">
      <vt:lpstr>BSFL rearing daily measurement</vt:lpstr>
      <vt:lpstr>BSFL Fatty Acid Composition</vt:lpstr>
      <vt:lpstr>HPLC_Chitin_measurements</vt:lpstr>
      <vt:lpstr>BSFL and Feed nutrient comp.</vt:lpstr>
      <vt:lpstr>Fish feeding guide</vt:lpstr>
      <vt:lpstr>Fish final measureing</vt:lpstr>
      <vt:lpstr>Fish final results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Tomi</dc:creator>
  <cp:lastModifiedBy>Tomi</cp:lastModifiedBy>
  <dcterms:created xsi:type="dcterms:W3CDTF">2025-10-13T08:10:51Z</dcterms:created>
  <dcterms:modified xsi:type="dcterms:W3CDTF">2025-10-22T08:20:28Z</dcterms:modified>
</cp:coreProperties>
</file>